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3" documentId="8_{69F8EBC1-945D-4A57-81EC-B02A33432500}" xr6:coauthVersionLast="47" xr6:coauthVersionMax="47" xr10:uidLastSave="{1AF87473-4A92-4DB9-833F-DCCEA844DAE5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Area" localSheetId="0">'Adquisiciones  '!$A$1:$Q$55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J35" i="2"/>
  <c r="J33" i="2" l="1"/>
  <c r="I33" i="2"/>
  <c r="I23" i="2" l="1"/>
  <c r="I40" i="2"/>
  <c r="J40" i="2"/>
  <c r="I31" i="2"/>
  <c r="J31" i="2"/>
  <c r="J23" i="2"/>
  <c r="I20" i="2"/>
  <c r="J20" i="2"/>
  <c r="I18" i="2"/>
  <c r="J18" i="2"/>
  <c r="I17" i="2"/>
  <c r="J17" i="2"/>
  <c r="I14" i="2"/>
  <c r="J14" i="2"/>
  <c r="I9" i="2"/>
  <c r="J9" i="2"/>
  <c r="I27" i="2" l="1"/>
  <c r="J27" i="2"/>
  <c r="I37" i="2" l="1"/>
  <c r="J37" i="2"/>
  <c r="J34" i="2" l="1"/>
  <c r="I34" i="2"/>
  <c r="J29" i="2"/>
  <c r="I29" i="2"/>
  <c r="J11" i="2"/>
  <c r="I11" i="2"/>
  <c r="I46" i="2" l="1"/>
  <c r="J46" i="2"/>
  <c r="J44" i="2"/>
  <c r="J45" i="2"/>
  <c r="I45" i="2"/>
  <c r="I44" i="2"/>
  <c r="I42" i="2" l="1"/>
  <c r="J42" i="2"/>
  <c r="I16" i="2"/>
  <c r="J16" i="2"/>
  <c r="I15" i="2"/>
  <c r="J15" i="2"/>
  <c r="I13" i="2"/>
  <c r="J13" i="2"/>
  <c r="I6" i="2"/>
  <c r="J6" i="2"/>
  <c r="I5" i="2"/>
  <c r="I51" i="2" s="1"/>
  <c r="J5" i="2"/>
  <c r="J51" i="2" l="1"/>
</calcChain>
</file>

<file path=xl/sharedStrings.xml><?xml version="1.0" encoding="utf-8"?>
<sst xmlns="http://schemas.openxmlformats.org/spreadsheetml/2006/main" count="108768" uniqueCount="107896">
  <si>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</si>
  <si>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</si>
  <si>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</si>
  <si>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</si>
  <si>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</si>
  <si>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</si>
  <si>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</si>
  <si>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</si>
  <si>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</si>
  <si>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</si>
  <si>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</si>
  <si>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</si>
  <si>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</si>
  <si>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</si>
  <si>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</si>
  <si>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</si>
  <si>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</si>
  <si>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</si>
  <si>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</si>
  <si>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</si>
  <si>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</si>
  <si>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</si>
  <si>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</si>
  <si>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</si>
  <si>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</si>
  <si>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</si>
  <si>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</si>
  <si>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</si>
  <si>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</si>
  <si>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</si>
  <si>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</si>
  <si>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</si>
  <si>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</si>
  <si>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</si>
  <si>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</si>
  <si>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</si>
  <si>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</si>
  <si>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</si>
  <si>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</si>
  <si>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</si>
  <si>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</si>
  <si>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</si>
  <si>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</si>
  <si>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</si>
  <si>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</si>
  <si>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</si>
  <si>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</si>
  <si>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</si>
  <si>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</si>
  <si>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</si>
  <si>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</si>
  <si>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</si>
  <si>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</si>
  <si>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</si>
  <si>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</si>
  <si>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</si>
  <si>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</si>
  <si>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</si>
  <si>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</si>
  <si>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</si>
  <si>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</si>
  <si>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</si>
  <si>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</si>
  <si>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</si>
  <si>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</si>
  <si>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</si>
  <si>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</si>
  <si>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</si>
  <si>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</si>
  <si>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</si>
  <si>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</si>
  <si>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</si>
  <si>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</si>
  <si>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</si>
  <si>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</si>
  <si>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</si>
  <si>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</si>
  <si>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</si>
  <si>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</si>
  <si>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</si>
  <si>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</si>
  <si>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</si>
  <si>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</si>
  <si>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</si>
  <si>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</si>
  <si>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</si>
  <si>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</si>
  <si>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</si>
  <si>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</si>
  <si>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</si>
  <si>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</si>
  <si>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</si>
  <si>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</si>
  <si>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</si>
  <si>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</si>
  <si>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</si>
  <si>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</si>
  <si>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</si>
  <si>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</si>
  <si>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</si>
  <si>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</si>
  <si>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</si>
  <si>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</si>
  <si>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</si>
  <si>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</si>
  <si>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</si>
  <si>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</si>
  <si>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</si>
  <si>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</si>
  <si>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</si>
  <si>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</si>
  <si>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</si>
  <si>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</si>
  <si>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</si>
  <si>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</si>
  <si>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</si>
  <si>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</si>
  <si>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</si>
  <si>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</si>
  <si>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</si>
  <si>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</si>
  <si>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</si>
  <si>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</si>
  <si>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</si>
  <si>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</si>
  <si>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</si>
  <si>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</si>
  <si>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</si>
  <si>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</si>
  <si>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</si>
  <si>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</si>
  <si>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</si>
  <si>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</si>
  <si>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</si>
  <si>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</si>
  <si>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</si>
  <si>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</si>
  <si>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</si>
  <si>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</si>
  <si>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</si>
  <si>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</si>
  <si>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</si>
  <si>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</si>
  <si>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</si>
  <si>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</si>
  <si>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</si>
  <si>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</si>
  <si>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</si>
  <si>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</si>
  <si>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</si>
  <si>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</si>
  <si>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</si>
  <si>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</si>
  <si>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</si>
  <si>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</si>
  <si>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</si>
  <si>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</si>
  <si>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</si>
  <si>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</si>
  <si>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</si>
  <si>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</si>
  <si>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</si>
  <si>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</si>
  <si>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</si>
  <si>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</si>
  <si>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</si>
  <si>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</si>
  <si>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</si>
  <si>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</si>
  <si>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</si>
  <si>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</si>
  <si>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</si>
  <si>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</si>
  <si>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</si>
  <si>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</si>
  <si>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</si>
  <si>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</si>
  <si>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</si>
  <si>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</si>
  <si>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</si>
  <si>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</si>
  <si>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</si>
  <si>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</si>
  <si>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</si>
  <si>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</si>
  <si>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</si>
  <si>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</si>
  <si>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</si>
  <si>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</si>
  <si>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</si>
  <si>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</si>
  <si>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</si>
  <si>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</si>
  <si>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</si>
  <si>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</si>
  <si>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</si>
  <si>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</si>
  <si>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</si>
  <si>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</si>
  <si>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</si>
  <si>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</si>
  <si>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</si>
  <si>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</si>
  <si>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</si>
  <si>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</si>
  <si>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</si>
  <si>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</si>
  <si>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</si>
  <si>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</si>
  <si>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</si>
  <si>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</si>
  <si>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</si>
  <si>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</si>
  <si>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</si>
  <si>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</si>
  <si>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</si>
  <si>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</si>
  <si>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</si>
  <si>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</si>
  <si>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</si>
  <si>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</si>
  <si>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</si>
  <si>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</si>
  <si>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</si>
  <si>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</si>
  <si>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</si>
  <si>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</si>
  <si>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</si>
  <si>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</si>
  <si>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</si>
  <si>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</si>
  <si>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</si>
  <si>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</si>
  <si>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</si>
  <si>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</si>
  <si>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</si>
  <si>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</si>
  <si>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</si>
  <si>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</si>
  <si>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</si>
  <si>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</si>
  <si>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</si>
  <si>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</si>
  <si>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</si>
  <si>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</si>
  <si>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</si>
  <si>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</si>
  <si>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</si>
  <si>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</si>
  <si>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</si>
  <si>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</si>
  <si>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</si>
  <si>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</si>
  <si>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</si>
  <si>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</si>
  <si>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</si>
  <si>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</si>
  <si>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</si>
  <si>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</si>
  <si>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</si>
  <si>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</si>
  <si>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</si>
  <si>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</si>
  <si>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</si>
  <si>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</si>
  <si>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</si>
  <si>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</si>
  <si>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</si>
  <si>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</si>
  <si>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</si>
  <si>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</si>
  <si>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</si>
  <si>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</si>
  <si>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</si>
  <si>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</si>
  <si>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</si>
  <si>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</si>
  <si>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</si>
  <si>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</si>
  <si>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</si>
  <si>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</si>
  <si>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</si>
  <si>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</si>
  <si>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</si>
  <si>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</si>
  <si>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</si>
  <si>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</si>
  <si>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</si>
  <si>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</si>
  <si>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</si>
  <si>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</si>
  <si>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</si>
  <si>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</si>
  <si>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</si>
  <si>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</si>
  <si>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</si>
  <si>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</si>
  <si>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</si>
  <si>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</si>
  <si>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</si>
  <si>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</si>
  <si>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</si>
  <si>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</si>
  <si>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</si>
  <si>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</si>
  <si>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</si>
  <si>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</si>
  <si>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</si>
  <si>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</si>
  <si>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</si>
  <si>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</si>
  <si>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</si>
  <si>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</si>
  <si>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</si>
  <si>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</si>
  <si>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</si>
  <si>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</si>
  <si>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</si>
  <si>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</si>
  <si>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</si>
  <si>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</si>
  <si>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</si>
  <si>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</si>
  <si>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</si>
  <si>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</si>
  <si>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</si>
  <si>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</si>
  <si>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</si>
  <si>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</si>
  <si>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</si>
  <si>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</si>
  <si>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</si>
  <si>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</si>
  <si>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</si>
  <si>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</si>
  <si>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</si>
  <si>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</si>
  <si>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</si>
  <si>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</si>
  <si>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</si>
  <si>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</si>
  <si>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</si>
  <si>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</si>
  <si>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</si>
  <si>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</si>
  <si>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</si>
  <si>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</si>
  <si>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</si>
  <si>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</si>
  <si>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</si>
  <si>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</si>
  <si>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</si>
  <si>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</si>
  <si>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</si>
  <si>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</si>
  <si>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</si>
  <si>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</si>
  <si>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</si>
  <si>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</si>
  <si>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</si>
  <si>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</si>
  <si>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</si>
  <si>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</si>
  <si>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</si>
  <si>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</si>
  <si>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</si>
  <si>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</si>
  <si>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</si>
  <si>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</si>
  <si>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</si>
  <si>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</si>
  <si>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</si>
  <si>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</si>
  <si>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</si>
  <si>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</si>
  <si>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</si>
  <si>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</si>
  <si>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</si>
  <si>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</si>
  <si>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</si>
  <si>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</si>
  <si>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</si>
  <si>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</si>
  <si>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</si>
  <si>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</si>
  <si>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</si>
  <si>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</si>
  <si>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</si>
  <si>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</si>
  <si>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</si>
  <si>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</si>
  <si>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</si>
  <si>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</si>
  <si>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</si>
  <si>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</si>
  <si>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</si>
  <si>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</si>
  <si>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</si>
  <si>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</si>
  <si>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</si>
  <si>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</si>
  <si>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</si>
  <si>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</si>
  <si>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</si>
  <si>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</si>
  <si>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</si>
  <si>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</si>
  <si>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</si>
  <si>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</si>
  <si>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</si>
  <si>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</si>
  <si>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</si>
  <si>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</si>
  <si>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</si>
  <si>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</si>
  <si>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</si>
  <si>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</si>
  <si>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</si>
  <si>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</si>
  <si>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</si>
  <si>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</si>
  <si>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</si>
  <si>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</si>
  <si>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</si>
  <si>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</si>
  <si>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</si>
  <si>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</si>
  <si>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</si>
  <si>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</si>
  <si>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</si>
  <si>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</si>
  <si>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</si>
  <si>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</si>
  <si>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</si>
  <si>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</si>
  <si>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</si>
  <si>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</si>
  <si>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</si>
  <si>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</si>
  <si>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</si>
  <si>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</si>
  <si>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</si>
  <si>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</si>
  <si>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</si>
  <si>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</si>
  <si>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</si>
  <si>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</si>
  <si>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</si>
  <si>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</si>
  <si>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</si>
  <si>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</si>
  <si>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</si>
  <si>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</si>
  <si>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</si>
  <si>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</si>
  <si>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</si>
  <si>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</si>
  <si>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</si>
  <si>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</si>
  <si>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</si>
  <si>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</si>
  <si>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</si>
  <si>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</si>
  <si>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</si>
  <si>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</si>
  <si>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</si>
  <si>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</si>
  <si>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</si>
  <si>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</si>
  <si>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</si>
  <si>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</si>
  <si>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</si>
  <si>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</si>
  <si>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</si>
  <si>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</si>
  <si>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</si>
  <si>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</si>
  <si>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</si>
  <si>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</si>
  <si>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</si>
  <si>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</si>
  <si>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</si>
  <si>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</si>
  <si>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</si>
  <si>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</si>
  <si>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</si>
  <si>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</si>
  <si>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</si>
  <si>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</si>
  <si>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</si>
  <si>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</si>
  <si>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</si>
  <si>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</si>
  <si>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</si>
  <si>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</si>
  <si>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</si>
  <si>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</si>
  <si>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</si>
  <si>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</si>
  <si>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</si>
  <si>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</si>
  <si>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</si>
  <si>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</si>
  <si>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</si>
  <si>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</si>
  <si>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</si>
  <si>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</si>
  <si>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</si>
  <si>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</si>
  <si>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</si>
  <si>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</si>
  <si>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</si>
  <si>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</si>
  <si>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</si>
  <si>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</si>
  <si>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</si>
  <si>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</si>
  <si>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</si>
  <si>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</si>
  <si>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</si>
  <si>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</si>
  <si>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</si>
  <si>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</si>
  <si>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</si>
  <si>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</si>
  <si>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</si>
  <si>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</si>
  <si>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</si>
  <si>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</si>
  <si>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</si>
  <si>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</si>
  <si>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</si>
  <si>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</si>
  <si>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</si>
  <si>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</si>
  <si>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</si>
  <si>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</si>
  <si>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</si>
  <si>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</si>
  <si>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</si>
  <si>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</si>
  <si>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</si>
  <si>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</si>
  <si>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</si>
  <si>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</si>
  <si>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</si>
  <si>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</si>
  <si>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</si>
  <si>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</si>
  <si>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</si>
  <si>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</si>
  <si>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</si>
  <si>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</si>
  <si>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</si>
  <si>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</si>
  <si>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</si>
  <si>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</si>
  <si>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</si>
  <si>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</si>
  <si>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</si>
  <si>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</si>
  <si>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</si>
  <si>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</si>
  <si>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</si>
  <si>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</si>
  <si>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</si>
  <si>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</si>
  <si>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</si>
  <si>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</si>
  <si>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</si>
  <si>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</si>
  <si>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</si>
  <si>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</si>
  <si>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</si>
  <si>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</si>
  <si>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</si>
  <si>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</si>
  <si>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</si>
  <si>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</si>
  <si>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</si>
  <si>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</si>
  <si>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</si>
  <si>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</si>
  <si>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</si>
  <si>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</si>
  <si>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</si>
  <si>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</si>
  <si>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</si>
  <si>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</si>
  <si>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</si>
  <si>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</si>
  <si>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</si>
  <si>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</si>
  <si>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</si>
  <si>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</si>
  <si>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</si>
  <si>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</si>
  <si>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</si>
  <si>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</si>
  <si>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</si>
  <si>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</si>
  <si>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</si>
  <si>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</si>
  <si>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</si>
  <si>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</si>
  <si>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</si>
  <si>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</si>
  <si>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</si>
  <si>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</si>
  <si>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</si>
  <si>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</si>
  <si>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</si>
  <si>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</si>
  <si>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</si>
  <si>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</si>
  <si>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</si>
  <si>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</si>
  <si>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</si>
  <si>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</si>
  <si>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</si>
  <si>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</si>
  <si>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</si>
  <si>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</si>
  <si>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</si>
  <si>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</si>
  <si>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</si>
  <si>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</si>
  <si>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</si>
  <si>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</si>
  <si>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</si>
  <si>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</si>
  <si>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</si>
  <si>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</si>
  <si>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</si>
  <si>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</si>
  <si>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</si>
  <si>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</si>
  <si>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</si>
  <si>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</si>
  <si>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</si>
  <si>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</si>
  <si>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</si>
  <si>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</si>
  <si>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</si>
  <si>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</si>
  <si>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</si>
  <si>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</si>
  <si>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</si>
  <si>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</si>
  <si>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</si>
  <si>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</si>
  <si>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</si>
  <si>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</si>
  <si>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</si>
  <si>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</si>
  <si>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</si>
  <si>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</si>
  <si>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</si>
  <si>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</si>
  <si>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</si>
  <si>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</si>
  <si>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</si>
  <si>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</si>
  <si>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</si>
  <si>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</si>
  <si>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</si>
  <si>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</si>
  <si>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</si>
  <si>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</si>
  <si>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</si>
  <si>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</si>
  <si>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</si>
  <si>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</si>
  <si>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</si>
  <si>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</si>
  <si>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</si>
  <si>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</si>
  <si>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</si>
  <si>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</si>
  <si>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</si>
  <si>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</si>
  <si>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</si>
  <si>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</si>
  <si>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</si>
  <si>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</si>
  <si>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</si>
  <si>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</si>
  <si>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</si>
  <si>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</si>
  <si>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</si>
  <si>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</si>
  <si>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</si>
  <si>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</si>
  <si>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</si>
  <si>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</si>
  <si>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</si>
  <si>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</si>
  <si>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</si>
  <si>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</si>
  <si>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</si>
  <si>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</si>
  <si>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</si>
  <si>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</si>
  <si>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</si>
  <si>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</si>
  <si>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</si>
  <si>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</si>
  <si>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</si>
  <si>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</si>
  <si>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</si>
  <si>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</si>
  <si>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</si>
  <si>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</si>
  <si>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</si>
  <si>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</si>
  <si>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</si>
  <si>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</si>
  <si>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</si>
  <si>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</si>
  <si>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</si>
  <si>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</si>
  <si>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</si>
  <si>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</si>
  <si>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</si>
  <si>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</si>
  <si>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</si>
  <si>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</si>
  <si>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</si>
  <si>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</si>
  <si>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</si>
  <si>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</si>
  <si>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</si>
  <si>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</si>
  <si>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</si>
  <si>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</si>
  <si>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</si>
  <si>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</si>
  <si>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</si>
  <si>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</si>
  <si>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</si>
  <si>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</si>
  <si>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</si>
  <si>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</si>
  <si>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</si>
  <si>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</si>
  <si>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</si>
  <si>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</si>
  <si>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</si>
  <si>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</si>
  <si>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</si>
  <si>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</si>
  <si>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</si>
  <si>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</si>
  <si>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</si>
  <si>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</si>
  <si>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</si>
  <si>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</si>
  <si>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</si>
  <si>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</si>
  <si>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</si>
  <si>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</si>
  <si>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</si>
  <si>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</si>
  <si>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</si>
  <si>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</si>
  <si>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</si>
  <si>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</si>
  <si>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</si>
  <si>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</si>
  <si>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</si>
  <si>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</si>
  <si>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</si>
  <si>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</si>
  <si>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</si>
  <si>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</si>
  <si>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</si>
  <si>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</si>
  <si>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</si>
  <si>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</si>
  <si>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</si>
  <si>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</si>
  <si>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</si>
  <si>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</si>
  <si>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</si>
  <si>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</si>
  <si>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</si>
  <si>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</si>
  <si>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</si>
  <si>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</si>
  <si>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</si>
  <si>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</si>
  <si>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</si>
  <si>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</si>
  <si>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</si>
  <si>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</si>
  <si>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</si>
  <si>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</si>
  <si>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</si>
  <si>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</si>
  <si>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</si>
  <si>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</si>
  <si>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</si>
  <si>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</si>
  <si>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</si>
  <si>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</si>
  <si>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</si>
  <si>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</si>
  <si>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</si>
  <si>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</si>
  <si>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</si>
  <si>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</si>
  <si>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</si>
  <si>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</si>
  <si>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</si>
  <si>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</si>
  <si>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</si>
  <si>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</si>
  <si>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</si>
  <si>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</si>
  <si>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</si>
  <si>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</si>
  <si>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</si>
  <si>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</si>
  <si>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</si>
  <si>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</si>
  <si>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</si>
  <si>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</si>
  <si>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</si>
  <si>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</si>
  <si>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</si>
  <si>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</si>
  <si>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</si>
  <si>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</si>
  <si>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</si>
  <si>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</si>
  <si>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</si>
  <si>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</si>
  <si>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</si>
  <si>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</si>
  <si>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</si>
  <si>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</si>
  <si>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</si>
  <si>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</si>
  <si>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</si>
  <si>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</si>
  <si>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</si>
  <si>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</si>
  <si>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</si>
  <si>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</si>
  <si>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</si>
  <si>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</si>
  <si>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</si>
  <si>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</si>
  <si>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</si>
  <si>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</si>
  <si>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</si>
  <si>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</si>
  <si>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</si>
  <si>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</si>
  <si>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</si>
  <si>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</si>
  <si>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</si>
  <si>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</si>
  <si>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</si>
  <si>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</si>
  <si>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</si>
  <si>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</si>
  <si>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</si>
  <si>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</si>
  <si>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</si>
  <si>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</si>
  <si>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</si>
  <si>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</si>
  <si>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</si>
  <si>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</si>
  <si>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</si>
  <si>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</si>
  <si>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</si>
  <si>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</si>
  <si>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</si>
  <si>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</si>
  <si>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</si>
  <si>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</si>
  <si>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</si>
  <si>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</si>
  <si>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</si>
  <si>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</si>
  <si>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</si>
  <si>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</si>
  <si>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</si>
  <si>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</si>
  <si>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</si>
  <si>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</si>
  <si>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</si>
  <si>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</si>
  <si>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</si>
  <si>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</si>
  <si>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</si>
  <si>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</si>
  <si>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</si>
  <si>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</si>
  <si>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</si>
  <si>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</si>
  <si>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</si>
  <si>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</si>
  <si>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</si>
  <si>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</si>
  <si>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</si>
  <si>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</si>
  <si>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</si>
  <si>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</si>
  <si>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</si>
  <si>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</si>
  <si>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</si>
  <si>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</si>
  <si>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</si>
  <si>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</si>
  <si>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</si>
  <si>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</si>
  <si>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</si>
  <si>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</si>
  <si>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</si>
  <si>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</si>
  <si>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</si>
  <si>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</si>
  <si>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</si>
  <si>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</si>
  <si>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</si>
  <si>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</si>
  <si>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</si>
  <si>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</si>
  <si>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</si>
  <si>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</si>
  <si>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</si>
  <si>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</si>
  <si>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</si>
  <si>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</si>
  <si>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</si>
  <si>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</si>
  <si>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</si>
  <si>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</si>
  <si>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</si>
  <si>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</si>
  <si>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</si>
  <si>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</si>
  <si>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</si>
  <si>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</si>
  <si>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</si>
  <si>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</si>
  <si>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</si>
  <si>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</si>
  <si>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</si>
  <si>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</si>
  <si>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</si>
  <si>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</si>
  <si>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</si>
  <si>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</si>
  <si>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</si>
  <si>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</si>
  <si>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</si>
  <si>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</si>
  <si>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</si>
  <si>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</si>
  <si>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</si>
  <si>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</si>
  <si>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</si>
  <si>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</si>
  <si>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</si>
  <si>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</si>
  <si>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</si>
  <si>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</si>
  <si>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</si>
  <si>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</si>
  <si>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</si>
  <si>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</si>
  <si>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</si>
  <si>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</si>
  <si>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</si>
  <si>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</si>
  <si>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</si>
  <si>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</si>
  <si>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</si>
  <si>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</si>
  <si>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</si>
  <si>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</si>
  <si>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</si>
  <si>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</si>
  <si>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</si>
  <si>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</si>
  <si>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</si>
  <si>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</si>
  <si>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</si>
  <si>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</si>
  <si>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</si>
  <si>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</si>
  <si>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</si>
  <si>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</si>
  <si>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</si>
  <si>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</si>
  <si>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</si>
  <si>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</si>
  <si>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</si>
  <si>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</si>
  <si>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</si>
  <si>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</si>
  <si>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</si>
  <si>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</si>
  <si>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</si>
  <si>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</si>
  <si>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</si>
  <si>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</si>
  <si>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</si>
  <si>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</si>
  <si>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</si>
  <si>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</si>
  <si>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</si>
  <si>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</si>
  <si>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</si>
  <si>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</si>
  <si>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</si>
  <si>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</si>
  <si>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</si>
  <si>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</si>
  <si>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</si>
  <si>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</si>
  <si>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</si>
  <si>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</si>
  <si>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</si>
  <si>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</si>
  <si>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</si>
  <si>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</si>
  <si>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</si>
  <si>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</si>
  <si>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</si>
  <si>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</si>
  <si>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</si>
  <si>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</si>
  <si>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</si>
  <si>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</si>
  <si>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</si>
  <si>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</si>
  <si>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</si>
  <si>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</si>
  <si>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</si>
  <si>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</si>
  <si>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</si>
  <si>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</si>
  <si>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</si>
  <si>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</si>
  <si>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</si>
  <si>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</si>
  <si>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</si>
  <si>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</si>
  <si>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</si>
  <si>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</si>
  <si>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</si>
  <si>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</si>
  <si>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</si>
  <si>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</si>
  <si>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</si>
  <si>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</si>
  <si>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</si>
  <si>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</si>
  <si>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</si>
  <si>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</si>
  <si>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</si>
  <si>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</si>
  <si>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</si>
  <si>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</si>
  <si>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</si>
  <si>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</si>
  <si>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</si>
  <si>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</si>
  <si>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</si>
  <si>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</si>
  <si>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</si>
  <si>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</si>
  <si>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</si>
  <si>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</si>
  <si>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</si>
  <si>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</si>
  <si>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</si>
  <si>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</si>
  <si>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</si>
  <si>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</si>
  <si>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</si>
  <si>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</si>
  <si>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</si>
  <si>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</si>
  <si>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</si>
  <si>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</si>
  <si>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</si>
  <si>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</si>
  <si>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</si>
  <si>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</si>
  <si>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</si>
  <si>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</si>
  <si>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</si>
  <si>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</si>
  <si>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</si>
  <si>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</si>
  <si>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</si>
  <si>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</si>
  <si>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</si>
  <si>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</si>
  <si>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</si>
  <si>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</si>
  <si>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</si>
  <si>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</si>
  <si>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</si>
  <si>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</si>
  <si>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</si>
  <si>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</si>
  <si>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</si>
  <si>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</si>
  <si>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</si>
  <si>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</si>
  <si>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</si>
  <si>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</si>
  <si>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</si>
  <si>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</si>
  <si>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</si>
  <si>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</si>
  <si>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</si>
  <si>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</si>
  <si>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</si>
  <si>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</si>
  <si>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</si>
  <si>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</si>
  <si>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</si>
  <si>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</si>
  <si>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</si>
  <si>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</si>
  <si>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</si>
  <si>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</si>
  <si>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</si>
  <si>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</si>
  <si>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</si>
  <si>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</si>
  <si>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</si>
  <si>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</si>
  <si>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</si>
  <si>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</si>
  <si>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</si>
  <si>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</si>
  <si>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</si>
  <si>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</si>
  <si>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</si>
  <si>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</si>
  <si>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</si>
  <si>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</si>
  <si>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</si>
  <si>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</si>
  <si>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</si>
  <si>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</si>
  <si>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</si>
  <si>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</si>
  <si>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</si>
  <si>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</si>
  <si>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</si>
  <si>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</si>
  <si>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</si>
  <si>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</si>
  <si>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</si>
  <si>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</si>
  <si>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</si>
  <si>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</si>
  <si>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</si>
  <si>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</si>
  <si>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</si>
  <si>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</si>
  <si>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</si>
  <si>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</si>
  <si>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</si>
  <si>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</si>
  <si>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</si>
  <si>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</si>
  <si>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</si>
  <si>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</si>
  <si>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</si>
  <si>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</si>
  <si>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</si>
  <si>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</si>
  <si>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</si>
  <si>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</si>
  <si>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</si>
  <si>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</si>
  <si>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</si>
  <si>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</si>
  <si>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</si>
  <si>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</si>
  <si>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</si>
  <si>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</si>
  <si>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</si>
  <si>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</si>
  <si>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</si>
  <si>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</si>
  <si>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</si>
  <si>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</si>
  <si>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</si>
  <si>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</si>
  <si>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</si>
  <si>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</si>
  <si>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</si>
  <si>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</si>
  <si>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</si>
  <si>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</si>
  <si>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</si>
  <si>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</si>
  <si>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</si>
  <si>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</si>
  <si>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</si>
  <si>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</si>
  <si>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</si>
  <si>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</si>
  <si>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</si>
  <si>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</si>
  <si>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</si>
  <si>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</si>
  <si>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</si>
  <si>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</si>
  <si>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</si>
  <si>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</si>
  <si>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</si>
  <si>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</si>
  <si>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</si>
  <si>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</si>
  <si>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</si>
  <si>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</si>
  <si>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</si>
  <si>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</si>
  <si>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</si>
  <si>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</si>
  <si>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</si>
  <si>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</si>
  <si>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</si>
  <si>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</si>
  <si>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</si>
  <si>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</si>
  <si>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</si>
  <si>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</si>
  <si>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</si>
  <si>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</si>
  <si>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</si>
  <si>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</si>
  <si>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</si>
  <si>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</si>
  <si>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</si>
  <si>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</si>
  <si>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</si>
  <si>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</si>
  <si>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</si>
  <si>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</si>
  <si>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</si>
  <si>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</si>
  <si>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</si>
  <si>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</si>
  <si>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</si>
  <si>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</si>
  <si>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</si>
  <si>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</si>
  <si>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</si>
  <si>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</si>
  <si>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</si>
  <si>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</si>
  <si>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</si>
  <si>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</si>
  <si>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</si>
  <si>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</si>
  <si>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</si>
  <si>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</si>
  <si>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</si>
  <si>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</si>
  <si>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</si>
  <si>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</si>
  <si>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</si>
  <si>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</si>
  <si>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</si>
  <si>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</si>
  <si>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</si>
  <si>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</si>
  <si>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</si>
  <si>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</si>
  <si>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</si>
  <si>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</si>
  <si>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</si>
  <si>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</si>
  <si>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</si>
  <si>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</si>
  <si>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</si>
  <si>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</si>
  <si>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</si>
  <si>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</si>
  <si>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</si>
  <si>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</si>
  <si>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</si>
  <si>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</si>
  <si>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</si>
  <si>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</si>
  <si>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</si>
  <si>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</si>
  <si>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</si>
  <si>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</si>
  <si>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</si>
  <si>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</si>
  <si>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</si>
  <si>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</si>
  <si>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</si>
  <si>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</si>
  <si>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</si>
  <si>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</si>
  <si>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</si>
  <si>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</si>
  <si>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</si>
  <si>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</si>
  <si>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</si>
  <si>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</si>
  <si>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</si>
  <si>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</si>
  <si>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</si>
  <si>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</si>
  <si>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</si>
  <si>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</si>
  <si>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</si>
  <si>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</si>
  <si>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</si>
  <si>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</si>
  <si>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</si>
  <si>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</si>
  <si>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</si>
  <si>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</si>
  <si>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</si>
  <si>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</si>
  <si>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</si>
  <si>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</si>
  <si>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</si>
  <si>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</si>
  <si>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</si>
  <si>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</si>
  <si>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</si>
  <si>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</si>
  <si>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</si>
  <si>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</si>
  <si>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</si>
  <si>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</si>
  <si>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</si>
  <si>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</si>
  <si>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</si>
  <si>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</si>
  <si>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</si>
  <si>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</si>
  <si>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</si>
  <si>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</si>
  <si>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</si>
  <si>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</si>
  <si>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</si>
  <si>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</si>
  <si>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</si>
  <si>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</si>
  <si>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</si>
  <si>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</si>
  <si>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</si>
  <si>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</si>
  <si>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</si>
  <si>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</si>
  <si>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</si>
  <si>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</si>
  <si>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</si>
  <si>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</si>
  <si>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</si>
  <si>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</si>
  <si>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</si>
  <si>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</si>
  <si>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</si>
  <si>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</si>
  <si>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</si>
  <si>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</si>
  <si>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</si>
  <si>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</si>
  <si>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</si>
  <si>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</si>
  <si>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</si>
  <si>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</si>
  <si>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</si>
  <si>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</si>
  <si>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</si>
  <si>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</si>
  <si>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</si>
  <si>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</si>
  <si>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</si>
  <si>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</si>
  <si>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</si>
  <si>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</si>
  <si>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</si>
  <si>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</si>
  <si>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</si>
  <si>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</si>
  <si>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</si>
  <si>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</si>
  <si>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</si>
  <si>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</si>
  <si>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</si>
  <si>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</si>
  <si>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</si>
  <si>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</si>
  <si>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</si>
  <si>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</si>
  <si>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</si>
  <si>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</si>
  <si>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</si>
  <si>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</si>
  <si>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</si>
  <si>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</si>
  <si>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</si>
  <si>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</si>
  <si>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</si>
  <si>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</si>
  <si>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</si>
  <si>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</si>
  <si>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</si>
  <si>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</si>
  <si>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</si>
  <si>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</si>
  <si>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</si>
  <si>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</si>
  <si>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</si>
  <si>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</si>
  <si>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</si>
  <si>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</si>
  <si>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</si>
  <si>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</si>
  <si>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</si>
  <si>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</si>
  <si>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</si>
  <si>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</si>
  <si>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</si>
  <si>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</si>
  <si>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</si>
  <si>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</si>
  <si>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</si>
  <si>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</si>
  <si>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</si>
  <si>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</si>
  <si>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</si>
  <si>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</si>
  <si>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</si>
  <si>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</si>
  <si>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</si>
  <si>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</si>
  <si>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</si>
  <si>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</si>
  <si>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</si>
  <si>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</si>
  <si>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</si>
  <si>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</si>
  <si>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</si>
  <si>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</si>
  <si>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</si>
  <si>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</si>
  <si>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</si>
  <si>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</si>
  <si>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</si>
  <si>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</si>
  <si>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</si>
  <si>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</si>
  <si>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</si>
  <si>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</si>
  <si>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</si>
  <si>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</si>
  <si>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</si>
  <si>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</si>
  <si>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</si>
  <si>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</si>
  <si>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</si>
  <si>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</si>
  <si>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</si>
  <si>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</si>
  <si>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</si>
  <si>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</si>
  <si>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</si>
  <si>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</si>
  <si>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</si>
  <si>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</si>
  <si>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</si>
  <si>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</si>
  <si>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</si>
  <si>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</si>
  <si>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</si>
  <si>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</si>
  <si>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</si>
  <si>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</si>
  <si>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</si>
  <si>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</si>
  <si>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</si>
  <si>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</si>
  <si>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</si>
  <si>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</si>
  <si>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</si>
  <si>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</si>
  <si>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</si>
  <si>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</si>
  <si>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</si>
  <si>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</si>
  <si>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</si>
  <si>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</si>
  <si>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</si>
  <si>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</si>
  <si>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</si>
  <si>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</si>
  <si>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</si>
  <si>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</si>
  <si>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</si>
  <si>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</si>
  <si>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</si>
  <si>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</si>
  <si>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</si>
  <si>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</si>
  <si>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</si>
  <si>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</si>
  <si>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</si>
  <si>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</si>
  <si>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</si>
  <si>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</si>
  <si>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</si>
  <si>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</si>
  <si>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</si>
  <si>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</si>
  <si>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</si>
  <si>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</si>
  <si>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</si>
  <si>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</si>
  <si>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</si>
  <si>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</si>
  <si>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</si>
  <si>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</si>
  <si>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</si>
  <si>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</si>
  <si>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</si>
  <si>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</si>
  <si>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</si>
  <si>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</si>
  <si>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</si>
  <si>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</si>
  <si>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</si>
  <si>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</si>
  <si>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</si>
  <si>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</si>
  <si>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</si>
  <si>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</si>
  <si>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</si>
  <si>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</si>
  <si>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</si>
  <si>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</si>
  <si>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</si>
  <si>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</si>
  <si>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</si>
  <si>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</si>
  <si>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</si>
  <si>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</si>
  <si>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</si>
  <si>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</si>
  <si>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</si>
  <si>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</si>
  <si>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</si>
  <si>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</si>
  <si>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</si>
  <si>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</si>
  <si>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</si>
  <si>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</si>
  <si>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</si>
  <si>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</si>
  <si>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</si>
  <si>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</si>
  <si>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</si>
  <si>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</si>
  <si>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</si>
  <si>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</si>
  <si>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</si>
  <si>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</si>
  <si>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</si>
  <si>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</si>
  <si>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</si>
  <si>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</si>
  <si>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</si>
  <si>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</si>
  <si>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</si>
  <si>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</si>
  <si>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</si>
  <si>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</si>
  <si>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</si>
  <si>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</si>
  <si>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</si>
  <si>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</si>
  <si>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</si>
  <si>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</si>
  <si>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</si>
  <si>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</si>
  <si>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</si>
  <si>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</si>
  <si>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</si>
  <si>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</si>
  <si>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</si>
  <si>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</si>
  <si>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</si>
  <si>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</si>
  <si>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</si>
  <si>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</si>
  <si>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</si>
  <si>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</si>
  <si>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</si>
  <si>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</si>
  <si>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</si>
  <si>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</si>
  <si>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</si>
  <si>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</si>
  <si>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</si>
  <si>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</si>
  <si>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</si>
  <si>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</si>
  <si>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</si>
  <si>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</si>
  <si>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</si>
  <si>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</si>
  <si>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</si>
  <si>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</si>
  <si>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</si>
  <si>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</si>
  <si>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</si>
  <si>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</si>
  <si>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</si>
  <si>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</si>
  <si>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</si>
  <si>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</si>
  <si>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</si>
  <si>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</si>
  <si>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</si>
  <si>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</si>
  <si>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</si>
  <si>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</si>
  <si>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</si>
  <si>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</si>
  <si>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</si>
  <si>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</si>
  <si>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</si>
  <si>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</si>
  <si>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</si>
  <si>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</si>
  <si>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</si>
  <si>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</si>
  <si>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</si>
  <si>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</si>
  <si>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</si>
  <si>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</si>
  <si>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</si>
  <si>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</si>
  <si>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</si>
  <si>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</si>
  <si>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</si>
  <si>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</si>
  <si>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</si>
  <si>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</si>
  <si>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</si>
  <si>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</si>
  <si>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</si>
  <si>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</si>
  <si>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</si>
  <si>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</si>
  <si>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</si>
  <si>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</si>
  <si>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</si>
  <si>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</si>
  <si>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</si>
  <si>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</si>
  <si>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</si>
  <si>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</si>
  <si>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</si>
  <si>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</si>
  <si>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</si>
  <si>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</si>
  <si>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</si>
  <si>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</si>
  <si>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</si>
  <si>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</si>
  <si>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</si>
  <si>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</si>
  <si>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</si>
  <si>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</si>
  <si>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</si>
  <si>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</si>
  <si>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</si>
  <si>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</si>
  <si>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</si>
  <si>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</si>
  <si>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</si>
  <si>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</si>
  <si>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</si>
  <si>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</si>
  <si>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</si>
  <si>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</si>
  <si>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</si>
  <si>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</si>
  <si>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</si>
  <si>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</si>
  <si>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</si>
  <si>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</si>
  <si>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</si>
  <si>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</si>
  <si>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</si>
  <si>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</si>
  <si>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</si>
  <si>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</si>
  <si>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</si>
  <si>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</si>
  <si>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</si>
  <si>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</si>
  <si>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</si>
  <si>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</si>
  <si>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</si>
  <si>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</si>
  <si>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</si>
  <si>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</si>
  <si>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</si>
  <si>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</si>
  <si>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</si>
  <si>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</si>
  <si>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</si>
  <si>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</si>
  <si>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</si>
  <si>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</si>
  <si>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</si>
  <si>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</si>
  <si>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</si>
  <si>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</si>
  <si>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</si>
  <si>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</si>
  <si>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</si>
  <si>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</si>
  <si>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</si>
  <si>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</si>
  <si>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</si>
  <si>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</si>
  <si>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</si>
  <si>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</si>
  <si>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</si>
  <si>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</si>
  <si>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</si>
  <si>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</si>
  <si>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</si>
  <si>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</si>
  <si>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</si>
  <si>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</si>
  <si>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</si>
  <si>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</si>
  <si>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</si>
  <si>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</si>
  <si>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</si>
  <si>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</si>
  <si>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</si>
  <si>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</si>
  <si>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</si>
  <si>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</si>
  <si>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</si>
  <si>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</si>
  <si>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</si>
  <si>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</si>
  <si>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</si>
  <si>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</si>
  <si>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</si>
  <si>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</si>
  <si>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</si>
  <si>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</si>
  <si>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</si>
  <si>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</si>
  <si>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</si>
  <si>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</si>
  <si>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</si>
  <si>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</si>
  <si>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</si>
  <si>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</si>
  <si>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</si>
  <si>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</si>
  <si>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</si>
  <si>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</si>
  <si>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</si>
  <si>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</si>
  <si>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</si>
  <si>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</si>
  <si>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</si>
  <si>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</si>
  <si>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</si>
  <si>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</si>
  <si>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</si>
  <si>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</si>
  <si>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</si>
  <si>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</si>
  <si>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</si>
  <si>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</si>
  <si>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</si>
  <si>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</si>
  <si>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</si>
  <si>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</si>
  <si>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</si>
  <si>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</si>
  <si>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</si>
  <si>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</si>
  <si>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</si>
  <si>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</si>
  <si>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</si>
  <si>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</si>
  <si>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</si>
  <si>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</si>
  <si>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</si>
  <si>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</si>
  <si>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</si>
  <si>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</si>
  <si>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</si>
  <si>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</si>
  <si>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</si>
  <si>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</si>
  <si>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</si>
  <si>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</si>
  <si>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</si>
  <si>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</si>
  <si>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</si>
  <si>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</si>
  <si>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</si>
  <si>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</si>
  <si>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</si>
  <si>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</si>
  <si>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</si>
  <si>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</si>
  <si>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</si>
  <si>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</si>
  <si>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</si>
  <si>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</si>
  <si>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</si>
  <si>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</si>
  <si>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</si>
  <si>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</si>
  <si>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</si>
  <si>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</si>
  <si>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</si>
  <si>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</si>
  <si>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</si>
  <si>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</si>
  <si>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</si>
  <si>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</si>
  <si>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</si>
  <si>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</si>
  <si>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</si>
  <si>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</si>
  <si>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</si>
  <si>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</si>
  <si>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</si>
  <si>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</si>
  <si>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</si>
  <si>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</si>
  <si>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</si>
  <si>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</si>
  <si>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</si>
  <si>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</si>
  <si>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</si>
  <si>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</si>
  <si>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</si>
  <si>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</si>
  <si>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</si>
  <si>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</si>
  <si>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</si>
  <si>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</si>
  <si>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</si>
  <si>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</si>
  <si>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</si>
  <si>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</si>
  <si>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</si>
  <si>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</si>
  <si>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</si>
  <si>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</si>
  <si>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</si>
  <si>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</si>
  <si>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</si>
  <si>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</si>
  <si>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</si>
  <si>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</si>
  <si>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</si>
  <si>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</si>
  <si>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</si>
  <si>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</si>
  <si>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</si>
  <si>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</si>
  <si>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</si>
  <si>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</si>
  <si>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</si>
  <si>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</si>
  <si>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</si>
  <si>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</si>
  <si>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</si>
  <si>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</si>
  <si>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</si>
  <si>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</si>
  <si>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</si>
  <si>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</si>
  <si>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</si>
  <si>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</si>
  <si>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</si>
  <si>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</si>
  <si>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</si>
  <si>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</si>
  <si>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</si>
  <si>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</si>
  <si>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</si>
  <si>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</si>
  <si>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</si>
  <si>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</si>
  <si>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</si>
  <si>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</si>
  <si>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</si>
  <si>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</si>
  <si>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</si>
  <si>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</si>
  <si>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</si>
  <si>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</si>
  <si>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</si>
  <si>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</si>
  <si>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</si>
  <si>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</si>
  <si>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</si>
  <si>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</si>
  <si>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</si>
  <si>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</si>
  <si>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</si>
  <si>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</si>
  <si>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</si>
  <si>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</si>
  <si>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</si>
  <si>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</si>
  <si>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</si>
  <si>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</si>
  <si>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</si>
  <si>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</si>
  <si>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</si>
  <si>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</si>
  <si>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</si>
  <si>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</si>
  <si>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</si>
  <si>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</si>
  <si>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</si>
  <si>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</si>
  <si>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</si>
  <si>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</si>
  <si>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</si>
  <si>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</si>
  <si>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</si>
  <si>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</si>
  <si>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</si>
  <si>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</si>
  <si>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</si>
  <si>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</si>
  <si>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</si>
  <si>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</si>
  <si>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</si>
  <si>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</si>
  <si>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</si>
  <si>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</si>
  <si>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</si>
  <si>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</si>
  <si>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</si>
  <si>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</si>
  <si>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</si>
  <si>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</si>
  <si>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</si>
  <si>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</si>
  <si>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</si>
  <si>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</si>
  <si>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</si>
  <si>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</si>
  <si>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</si>
  <si>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</si>
  <si>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</si>
  <si>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</si>
  <si>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</si>
  <si>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</si>
  <si>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</si>
  <si>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</si>
  <si>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</si>
  <si>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</si>
  <si>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</si>
  <si>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</si>
  <si>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</si>
  <si>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</si>
  <si>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</si>
  <si>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</si>
  <si>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</si>
  <si>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</si>
  <si>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</si>
  <si>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</si>
  <si>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</si>
  <si>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</si>
  <si>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</si>
  <si>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</si>
  <si>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</si>
  <si>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</si>
  <si>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</si>
  <si>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</si>
  <si>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</si>
  <si>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</si>
  <si>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</si>
  <si>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</si>
  <si>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</si>
  <si>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</si>
  <si>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</si>
  <si>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</si>
  <si>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</si>
  <si>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</si>
  <si>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</si>
  <si>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</si>
  <si>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</si>
  <si>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</si>
  <si>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</si>
  <si>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</si>
  <si>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</si>
  <si>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</si>
  <si>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</si>
  <si>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</si>
  <si>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</si>
  <si>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</si>
  <si>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</si>
  <si>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</si>
  <si>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</si>
  <si>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</si>
  <si>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</si>
  <si>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</si>
  <si>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</si>
  <si>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</si>
  <si>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</si>
  <si>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</si>
  <si>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</si>
  <si>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</si>
  <si>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</si>
  <si>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</si>
  <si>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</si>
  <si>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</si>
  <si>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</si>
  <si>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</si>
  <si>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</si>
  <si>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</si>
  <si>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</si>
  <si>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</si>
  <si>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</si>
  <si>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</si>
  <si>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</si>
  <si>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</si>
  <si>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</si>
  <si>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</si>
  <si>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</si>
  <si>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</si>
  <si>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</si>
  <si>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</si>
  <si>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</si>
  <si>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</si>
  <si>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</si>
  <si>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</si>
  <si>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</si>
  <si>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</si>
  <si>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</si>
  <si>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</si>
  <si>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</si>
  <si>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</si>
  <si>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</si>
  <si>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</si>
  <si>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</si>
  <si>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</si>
  <si>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</si>
  <si>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</si>
  <si>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</si>
  <si>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</si>
  <si>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</si>
  <si>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</si>
  <si>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</si>
  <si>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</si>
  <si>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</si>
  <si>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</si>
  <si>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</si>
  <si>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</si>
  <si>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</si>
  <si>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</si>
  <si>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</si>
  <si>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</si>
  <si>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</si>
  <si>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</si>
  <si>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</si>
  <si>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</si>
  <si>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</si>
  <si>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</si>
  <si>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</si>
  <si>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</si>
  <si>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</si>
  <si>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</si>
  <si>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</si>
  <si>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</si>
  <si>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</si>
  <si>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</si>
  <si>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</si>
  <si>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</si>
  <si>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</si>
  <si>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</si>
  <si>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</si>
  <si>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</si>
  <si>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</si>
  <si>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</si>
  <si>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</si>
  <si>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</si>
  <si>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</si>
  <si>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</si>
  <si>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</si>
  <si>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</si>
  <si>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</si>
  <si>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</si>
  <si>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</si>
  <si>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</si>
  <si>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</si>
  <si>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</si>
  <si>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</si>
  <si>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</si>
  <si>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</si>
  <si>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</si>
  <si>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</si>
  <si>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</si>
  <si>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</si>
  <si>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</si>
  <si>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</si>
  <si>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</si>
  <si>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</si>
  <si>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</si>
  <si>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</si>
  <si>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</si>
  <si>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</si>
  <si>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</si>
  <si>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</si>
  <si>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</si>
  <si>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</si>
  <si>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</si>
  <si>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</si>
  <si>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</si>
  <si>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</si>
  <si>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</si>
  <si>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</si>
  <si>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</si>
  <si>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</si>
  <si>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</si>
  <si>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</si>
  <si>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</si>
  <si>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</si>
  <si>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</si>
  <si>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</si>
  <si>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</si>
  <si>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</si>
  <si>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</si>
  <si>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</si>
  <si>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</si>
  <si>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</si>
  <si>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</si>
  <si>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</si>
  <si>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</si>
  <si>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</si>
  <si>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</si>
  <si>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</si>
  <si>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</si>
  <si>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</si>
  <si>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</si>
  <si>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</si>
  <si>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</si>
  <si>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</si>
  <si>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</si>
  <si>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</si>
  <si>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</si>
  <si>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</si>
  <si>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</si>
  <si>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</si>
  <si>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</si>
  <si>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</si>
  <si>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</si>
  <si>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</si>
  <si>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</si>
  <si>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</si>
  <si>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</si>
  <si>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</si>
  <si>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</si>
  <si>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</si>
  <si>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</si>
  <si>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</si>
  <si>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</si>
  <si>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</si>
  <si>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</si>
  <si>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</si>
  <si>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</si>
  <si>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</si>
  <si>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</si>
  <si>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</si>
  <si>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</si>
  <si>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</si>
  <si>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</si>
  <si>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</si>
  <si>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</si>
  <si>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</si>
  <si>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</si>
  <si>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</si>
  <si>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</si>
  <si>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</si>
  <si>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</si>
  <si>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</si>
  <si>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</si>
  <si>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</si>
  <si>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</si>
  <si>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</si>
  <si>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</si>
  <si>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</si>
  <si>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</si>
  <si>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</si>
  <si>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</si>
  <si>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</si>
  <si>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</si>
  <si>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</si>
  <si>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</si>
  <si>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</si>
  <si>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</si>
  <si>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</si>
  <si>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</si>
  <si>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</si>
  <si>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</si>
  <si>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</si>
  <si>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</si>
  <si>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</si>
  <si>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</si>
  <si>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</si>
  <si>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</si>
  <si>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</si>
  <si>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</si>
  <si>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</si>
  <si>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</si>
  <si>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</si>
  <si>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</si>
  <si>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</si>
  <si>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</si>
  <si>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</si>
  <si>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</si>
  <si>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</si>
  <si>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</si>
  <si>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</si>
  <si>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</si>
  <si>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</si>
  <si>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</si>
  <si>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</si>
  <si>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</si>
  <si>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</si>
  <si>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</si>
  <si>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</si>
  <si>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</si>
  <si>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</si>
  <si>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</si>
  <si>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</si>
  <si>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</si>
  <si>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</si>
  <si>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</si>
  <si>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</si>
  <si>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</si>
  <si>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</si>
  <si>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</si>
  <si>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</si>
  <si>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</si>
  <si>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</si>
  <si>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</si>
  <si>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</si>
  <si>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</si>
  <si>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</si>
  <si>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</si>
  <si>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</si>
  <si>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</si>
  <si>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</si>
  <si>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</si>
  <si>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</si>
  <si>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</si>
  <si>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</si>
  <si>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</si>
  <si>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</si>
  <si>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</si>
  <si>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</si>
  <si>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</si>
  <si>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</si>
  <si>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</si>
  <si>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</si>
  <si>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</si>
  <si>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</si>
  <si>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</si>
  <si>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</si>
  <si>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</si>
  <si>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</si>
  <si>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</si>
  <si>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</si>
  <si>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</si>
  <si>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</si>
  <si>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</si>
  <si>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</si>
  <si>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</si>
  <si>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</si>
  <si>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</si>
  <si>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</si>
  <si>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</si>
  <si>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</si>
  <si>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</si>
  <si>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</si>
  <si>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</si>
  <si>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</si>
  <si>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</si>
  <si>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</si>
  <si>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</si>
  <si>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</si>
  <si>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</si>
  <si>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</si>
  <si>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</si>
  <si>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</si>
  <si>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</si>
  <si>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</si>
  <si>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</si>
  <si>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</si>
  <si>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</si>
  <si>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</si>
  <si>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</si>
  <si>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</si>
  <si>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</si>
  <si>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</si>
  <si>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</si>
  <si>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</si>
  <si>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</si>
  <si>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</si>
  <si>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</si>
  <si>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</si>
  <si>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</si>
  <si>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</si>
  <si>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</si>
  <si>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</si>
  <si>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</si>
  <si>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</si>
  <si>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</si>
  <si>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</si>
  <si>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</si>
  <si>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</si>
  <si>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</si>
  <si>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</si>
  <si>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</si>
  <si>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</si>
  <si>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</si>
  <si>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</si>
  <si>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</si>
  <si>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</si>
  <si>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</si>
  <si>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</si>
  <si>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</si>
  <si>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</si>
  <si>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</si>
  <si>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</si>
  <si>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</si>
  <si>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</si>
  <si>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</si>
  <si>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</si>
  <si>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</si>
  <si>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</si>
  <si>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</si>
  <si>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</si>
  <si>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</si>
  <si>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</si>
  <si>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</si>
  <si>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</si>
  <si>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</si>
  <si>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</si>
  <si>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</si>
  <si>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</si>
  <si>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</si>
  <si>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</si>
  <si>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</si>
  <si>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</si>
  <si>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</si>
  <si>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</si>
  <si>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</si>
  <si>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</si>
  <si>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</si>
  <si>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</si>
  <si>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</si>
  <si>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</si>
  <si>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</si>
  <si>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</si>
  <si>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</si>
  <si>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</si>
  <si>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</si>
  <si>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</si>
  <si>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</si>
  <si>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</si>
  <si>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</si>
  <si>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</si>
  <si>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</si>
  <si>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</si>
  <si>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</si>
  <si>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</si>
  <si>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</si>
  <si>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</si>
  <si>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</si>
  <si>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</si>
  <si>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</si>
  <si>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</si>
  <si>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</si>
  <si>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</si>
  <si>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</si>
  <si>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</si>
  <si>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</si>
  <si>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</si>
  <si>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</si>
  <si>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</si>
  <si>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</si>
  <si>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</si>
  <si>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</si>
  <si>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</si>
  <si>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</si>
  <si>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</si>
  <si>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</si>
  <si>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</si>
  <si>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</si>
  <si>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</si>
  <si>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</si>
  <si>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</si>
  <si>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</si>
  <si>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</si>
  <si>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</si>
  <si>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</si>
  <si>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</si>
  <si>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</si>
  <si>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</si>
  <si>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</si>
  <si>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</si>
  <si>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</si>
  <si>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</si>
  <si>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</si>
  <si>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</si>
  <si>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</si>
  <si>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</si>
  <si>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</si>
  <si>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</si>
  <si>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</si>
  <si>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</si>
  <si>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</si>
  <si>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</si>
  <si>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</si>
  <si>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</si>
  <si>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</si>
  <si>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</si>
  <si>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</si>
  <si>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</si>
  <si>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</si>
  <si>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</si>
  <si>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</si>
  <si>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</si>
  <si>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</si>
  <si>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</si>
  <si>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</si>
  <si>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</si>
  <si>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</si>
  <si>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</si>
  <si>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</si>
  <si>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</si>
  <si>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</si>
  <si>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</si>
  <si>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</si>
  <si>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</si>
  <si>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</si>
  <si>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</si>
  <si>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</si>
  <si>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</si>
  <si>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</si>
  <si>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</si>
  <si>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</si>
  <si>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</si>
  <si>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</si>
  <si>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</si>
  <si>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</si>
  <si>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</si>
  <si>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</si>
  <si>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</si>
  <si>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</si>
  <si>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</si>
  <si>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</si>
  <si>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</si>
  <si>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</si>
  <si>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</si>
  <si>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</si>
  <si>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</si>
  <si>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</si>
  <si>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</si>
  <si>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</si>
  <si>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</si>
  <si>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</si>
  <si>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</si>
  <si>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</si>
  <si>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</si>
  <si>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</si>
  <si>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</si>
  <si>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</si>
  <si>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</si>
  <si>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</si>
  <si>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</si>
  <si>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</si>
  <si>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</si>
  <si>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</si>
  <si>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</si>
  <si>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</si>
  <si>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</si>
  <si>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</si>
  <si>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</si>
  <si>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</si>
  <si>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</si>
  <si>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</si>
  <si>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</si>
  <si>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</si>
  <si>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</si>
  <si>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</si>
  <si>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</si>
  <si>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</si>
  <si>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</si>
  <si>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</si>
  <si>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</si>
  <si>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</si>
  <si>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</si>
  <si>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</si>
  <si>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</si>
  <si>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</si>
  <si>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</si>
  <si>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</si>
  <si>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</si>
  <si>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</si>
  <si>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</si>
  <si>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</si>
  <si>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</si>
  <si>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</si>
  <si>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</si>
  <si>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</si>
  <si>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</si>
  <si>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</si>
  <si>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</si>
  <si>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</si>
  <si>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</si>
  <si>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</si>
  <si>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</si>
  <si>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</si>
  <si>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</si>
  <si>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</si>
  <si>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</si>
  <si>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</si>
  <si>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</si>
  <si>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</si>
  <si>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</si>
  <si>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</si>
  <si>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</si>
  <si>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</si>
  <si>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</si>
  <si>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</si>
  <si>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</si>
  <si>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</si>
  <si>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</si>
  <si>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</si>
  <si>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</si>
  <si>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</si>
  <si>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</si>
  <si>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</si>
  <si>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</si>
  <si>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</si>
  <si>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</si>
  <si>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</si>
  <si>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</si>
  <si>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</si>
  <si>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</si>
  <si>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</si>
  <si>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</si>
  <si>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</si>
  <si>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</si>
  <si>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</si>
  <si>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</si>
  <si>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</si>
  <si>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</si>
  <si>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</si>
  <si>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</si>
  <si>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</si>
  <si>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</si>
  <si>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</si>
  <si>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</si>
  <si>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</si>
  <si>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</si>
  <si>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</si>
  <si>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</si>
  <si>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</si>
  <si>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</si>
  <si>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</si>
  <si>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</si>
  <si>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</si>
  <si>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</si>
  <si>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</si>
  <si>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</si>
  <si>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</si>
  <si>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</si>
  <si>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</si>
  <si>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</si>
  <si>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</si>
  <si>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</si>
  <si>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</si>
  <si>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</si>
  <si>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</si>
  <si>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</si>
  <si>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</si>
  <si>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</si>
  <si>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</si>
  <si>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</si>
  <si>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</si>
  <si>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</si>
  <si>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</si>
  <si>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</si>
  <si>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</si>
  <si>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</si>
  <si>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</si>
  <si>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</si>
  <si>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</si>
  <si>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</si>
  <si>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</si>
  <si>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</si>
  <si>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</si>
  <si>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</si>
  <si>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</si>
  <si>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</si>
  <si>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</si>
  <si>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</si>
  <si>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</si>
  <si>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</si>
  <si>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</si>
  <si>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</si>
  <si>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</si>
  <si>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</si>
  <si>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</si>
  <si>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</si>
  <si>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</si>
  <si>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</si>
  <si>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</si>
  <si>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</si>
  <si>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</si>
  <si>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</si>
  <si>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</si>
  <si>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</si>
  <si>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</si>
  <si>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</si>
  <si>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</si>
  <si>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</si>
  <si>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</si>
  <si>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</si>
  <si>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</si>
  <si>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</si>
  <si>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</si>
  <si>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</si>
  <si>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</si>
  <si>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</si>
  <si>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</si>
  <si>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</si>
  <si>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</si>
  <si>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</si>
  <si>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</si>
  <si>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</si>
  <si>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</si>
  <si>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</si>
  <si>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</si>
  <si>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</si>
  <si>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</si>
  <si>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</si>
  <si>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</si>
  <si>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</si>
  <si>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</si>
  <si>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</si>
  <si>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</si>
  <si>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</si>
  <si>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</si>
  <si>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</si>
  <si>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</si>
  <si>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</si>
  <si>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</si>
  <si>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</si>
  <si>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</si>
  <si>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</si>
  <si>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</si>
  <si>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</si>
  <si>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</si>
  <si>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</si>
  <si>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</si>
  <si>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</si>
  <si>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</si>
  <si>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</si>
  <si>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</si>
  <si>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</si>
  <si>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</si>
  <si>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</si>
  <si>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</si>
  <si>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</si>
  <si>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</si>
  <si>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</si>
  <si>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</si>
  <si>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</si>
  <si>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</si>
  <si>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</si>
  <si>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</si>
  <si>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</si>
  <si>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</si>
  <si>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</si>
  <si>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</si>
  <si>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</si>
  <si>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</si>
  <si>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</si>
  <si>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</si>
  <si>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</si>
  <si>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</si>
  <si>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</si>
  <si>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</si>
  <si>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</si>
  <si>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</si>
  <si>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</si>
  <si>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</si>
  <si>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</si>
  <si>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</si>
  <si>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</si>
  <si>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</si>
  <si>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</si>
  <si>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</si>
  <si>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</si>
  <si>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</si>
  <si>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</si>
  <si>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</si>
  <si>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</si>
  <si>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</si>
  <si>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</si>
  <si>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</si>
  <si>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</si>
  <si>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</si>
  <si>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</si>
  <si>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</si>
  <si>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</si>
  <si>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</si>
  <si>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</si>
  <si>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</si>
  <si>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</si>
  <si>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</si>
  <si>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</si>
  <si>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</si>
  <si>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</si>
  <si>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</si>
  <si>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</si>
  <si>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</si>
  <si>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</si>
  <si>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</si>
  <si>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</si>
  <si>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</si>
  <si>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</si>
  <si>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</si>
  <si>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</si>
  <si>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</si>
  <si>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</si>
  <si>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</si>
  <si>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</si>
  <si>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</si>
  <si>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</si>
  <si>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</si>
  <si>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</si>
  <si>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</si>
  <si>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</si>
  <si>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</si>
  <si>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</si>
  <si>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</si>
  <si>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</si>
  <si>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</si>
  <si>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</si>
  <si>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</si>
  <si>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</si>
  <si>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</si>
  <si>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</si>
  <si>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</si>
  <si>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</si>
  <si>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</si>
  <si>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</si>
  <si>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</si>
  <si>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</si>
  <si>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</si>
  <si>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</si>
  <si>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</si>
  <si>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</si>
  <si>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</si>
  <si>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</si>
  <si>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</si>
  <si>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</si>
  <si>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</si>
  <si>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</si>
  <si>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</si>
  <si>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</si>
  <si>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</si>
  <si>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</si>
  <si>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</si>
  <si>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</si>
  <si>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</si>
  <si>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</si>
  <si>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</si>
  <si>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</si>
  <si>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</si>
  <si>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</si>
  <si>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</si>
  <si>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</si>
  <si>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</si>
  <si>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</si>
  <si>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</si>
  <si>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</si>
  <si>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</si>
  <si>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</si>
  <si>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</si>
  <si>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</si>
  <si>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</si>
  <si>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</si>
  <si>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</si>
  <si>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</si>
  <si>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</si>
  <si>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</si>
  <si>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</si>
  <si>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</si>
  <si>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</si>
  <si>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</si>
  <si>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</si>
  <si>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</si>
  <si>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</si>
  <si>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</si>
  <si>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</si>
  <si>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</si>
  <si>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</si>
  <si>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</si>
  <si>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</si>
  <si>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</si>
  <si>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</si>
  <si>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</si>
  <si>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</si>
  <si>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</si>
  <si>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</si>
  <si>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</si>
  <si>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</si>
  <si>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</si>
  <si>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</si>
  <si>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</si>
  <si>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</si>
  <si>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</si>
  <si>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</si>
  <si>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</si>
  <si>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</si>
  <si>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</si>
  <si>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</si>
  <si>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</si>
  <si>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</si>
  <si>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</si>
  <si>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</si>
  <si>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</si>
  <si>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</si>
  <si>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</si>
  <si>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</si>
  <si>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</si>
  <si>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</si>
  <si>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</si>
  <si>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</si>
  <si>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</si>
  <si>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</si>
  <si>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</si>
  <si>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</si>
  <si>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</si>
  <si>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</si>
  <si>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</si>
  <si>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</si>
  <si>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</si>
  <si>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</si>
  <si>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</si>
  <si>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</si>
  <si>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</si>
  <si>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</si>
  <si>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</si>
  <si>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</si>
  <si>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</si>
  <si>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</si>
  <si>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</si>
  <si>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</si>
  <si>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</si>
  <si>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</si>
  <si>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</si>
  <si>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</si>
  <si>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</si>
  <si>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</si>
  <si>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</si>
  <si>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</si>
  <si>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</si>
  <si>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</si>
  <si>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</si>
  <si>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</si>
  <si>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</si>
  <si>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</si>
  <si>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</si>
  <si>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</si>
  <si>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</si>
  <si>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</si>
  <si>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</si>
  <si>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</si>
  <si>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</si>
  <si>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</si>
  <si>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</si>
  <si>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</si>
  <si>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</si>
  <si>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</si>
  <si>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</si>
  <si>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</si>
  <si>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</si>
  <si>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</si>
  <si>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</si>
  <si>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</si>
  <si>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</si>
  <si>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</si>
  <si>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</si>
  <si>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</si>
  <si>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</si>
  <si>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</si>
  <si>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</si>
  <si>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</si>
  <si>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</si>
  <si>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</si>
  <si>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</si>
  <si>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</si>
  <si>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</si>
  <si>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</si>
  <si>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</si>
  <si>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</si>
  <si>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</si>
  <si>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</si>
  <si>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</si>
  <si>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</si>
  <si>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</si>
  <si>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</si>
  <si>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</si>
  <si>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</si>
  <si>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</si>
  <si>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</si>
  <si>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</si>
  <si>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</si>
  <si>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</si>
  <si>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</si>
  <si>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</si>
  <si>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</si>
  <si>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</si>
  <si>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</si>
  <si>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</si>
  <si>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</si>
  <si>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</si>
  <si>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</si>
  <si>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</si>
  <si>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</si>
  <si>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</si>
  <si>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</si>
  <si>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</si>
  <si>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</si>
  <si>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</si>
  <si>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</si>
  <si>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</si>
  <si>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</si>
  <si>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</si>
  <si>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</si>
  <si>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</si>
  <si>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</si>
  <si>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</si>
  <si>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</si>
  <si>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</si>
  <si>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</si>
  <si>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</si>
  <si>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</si>
  <si>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</si>
  <si>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</si>
  <si>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</si>
  <si>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</si>
  <si>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</si>
  <si>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</si>
  <si>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</si>
  <si>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</si>
  <si>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</si>
  <si>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</si>
  <si>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</si>
  <si>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</si>
  <si>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</si>
  <si>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</si>
  <si>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</si>
  <si>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</si>
  <si>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</si>
  <si>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</si>
  <si>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</si>
  <si>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</si>
  <si>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</si>
  <si>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</si>
  <si>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</si>
  <si>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</si>
  <si>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</si>
  <si>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</si>
  <si>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</si>
  <si>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</si>
  <si>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</si>
  <si>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</si>
  <si>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</si>
  <si>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</si>
  <si>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</si>
  <si>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</si>
  <si>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</si>
  <si>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</si>
  <si>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</si>
  <si>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</si>
  <si>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</si>
  <si>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</si>
  <si>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</si>
  <si>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</si>
  <si>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</si>
  <si>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</si>
  <si>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</si>
  <si>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</si>
  <si>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</si>
  <si>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</si>
  <si>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</si>
  <si>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</si>
  <si>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</si>
  <si>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</si>
  <si>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</si>
  <si>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</si>
  <si>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</si>
  <si>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</si>
  <si>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</si>
  <si>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</si>
  <si>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</si>
  <si>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</si>
  <si>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</si>
  <si>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</si>
  <si>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</si>
  <si>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</si>
  <si>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</si>
  <si>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</si>
  <si>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</si>
  <si>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</si>
  <si>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</si>
  <si>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</si>
  <si>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</si>
  <si>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</si>
  <si>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</si>
  <si>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</si>
  <si>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</si>
  <si>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</si>
  <si>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</si>
  <si>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</si>
  <si>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</si>
  <si>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</si>
  <si>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</si>
  <si>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</si>
  <si>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</si>
  <si>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</si>
  <si>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</si>
  <si>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</si>
  <si>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</si>
  <si>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</si>
  <si>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</si>
  <si>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</si>
  <si>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</si>
  <si>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</si>
  <si>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</si>
  <si>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</si>
  <si>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</si>
  <si>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</si>
  <si>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</si>
  <si>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</si>
  <si>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</si>
  <si>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</si>
  <si>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</si>
  <si>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</si>
  <si>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</si>
  <si>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</si>
  <si>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</si>
  <si>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</si>
  <si>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</si>
  <si>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</si>
  <si>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</si>
  <si>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</si>
  <si>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</si>
  <si>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</si>
  <si>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</si>
  <si>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</si>
  <si>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</si>
  <si>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</si>
  <si>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</si>
  <si>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</si>
  <si>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</si>
  <si>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</si>
  <si>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</si>
  <si>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</si>
  <si>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</si>
  <si>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</si>
  <si>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</si>
  <si>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</si>
  <si>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</si>
  <si>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</si>
  <si>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</si>
  <si>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</si>
  <si>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</si>
  <si>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</si>
  <si>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</si>
  <si>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</si>
  <si>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</si>
  <si>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</si>
  <si>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</si>
  <si>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</si>
  <si>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</si>
  <si>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</si>
  <si>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</si>
  <si>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</si>
  <si>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</si>
  <si>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</si>
  <si>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</si>
  <si>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</si>
  <si>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</si>
  <si>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</si>
  <si>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</si>
  <si>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</si>
  <si>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</si>
  <si>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</si>
  <si>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</si>
  <si>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</si>
  <si>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</si>
  <si>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</si>
  <si>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</si>
  <si>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</si>
  <si>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</si>
  <si>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</si>
  <si>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</si>
  <si>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</si>
  <si>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</si>
  <si>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</si>
  <si>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</si>
  <si>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</si>
  <si>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</si>
  <si>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</si>
  <si>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</si>
  <si>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</si>
  <si>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</si>
  <si>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</si>
  <si>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</si>
  <si>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</si>
  <si>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</si>
  <si>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</si>
  <si>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</si>
  <si>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</si>
  <si>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</si>
  <si>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</si>
  <si>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</si>
  <si>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</si>
  <si>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</si>
  <si>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</si>
  <si>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</si>
  <si>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</si>
  <si>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</si>
  <si>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</si>
  <si>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</si>
  <si>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</si>
  <si>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</si>
  <si>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</si>
  <si>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</si>
  <si>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</si>
  <si>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</si>
  <si>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</si>
  <si>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</si>
  <si>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</si>
  <si>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</si>
  <si>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</si>
  <si>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</si>
  <si>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</si>
  <si>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</si>
  <si>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</si>
  <si>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</si>
  <si>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</si>
  <si>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</si>
  <si>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</si>
  <si>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</si>
  <si>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</si>
  <si>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</si>
  <si>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</si>
  <si>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</si>
  <si>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</si>
  <si>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</si>
  <si>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</si>
  <si>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</si>
  <si>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</si>
  <si>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</si>
  <si>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</si>
  <si>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</si>
  <si>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</si>
  <si>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</si>
  <si>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</si>
  <si>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</si>
  <si>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</si>
  <si>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</si>
  <si>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</si>
  <si>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</si>
  <si>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</si>
  <si>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</si>
  <si>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</si>
  <si>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</si>
  <si>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</si>
  <si>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</si>
  <si>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</si>
  <si>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</si>
  <si>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</si>
  <si>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</si>
  <si>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</si>
  <si>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</si>
  <si>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</si>
  <si>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</si>
  <si>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</si>
  <si>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</si>
  <si>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</si>
  <si>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</si>
  <si>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</si>
  <si>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</si>
  <si>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</si>
  <si>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</si>
  <si>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</si>
  <si>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</si>
  <si>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</si>
  <si>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</si>
  <si>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</si>
  <si>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</si>
  <si>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</si>
  <si>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</si>
  <si>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</si>
  <si>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</si>
  <si>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</si>
  <si>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</si>
  <si>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</si>
  <si>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</si>
  <si>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</si>
  <si>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</si>
  <si>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</si>
  <si>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</si>
  <si>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</si>
  <si>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</si>
  <si>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</si>
  <si>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</si>
  <si>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</si>
  <si>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</si>
  <si>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</si>
  <si>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</si>
  <si>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</si>
  <si>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</si>
  <si>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</si>
  <si>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</si>
  <si>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</si>
  <si>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</si>
  <si>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</si>
  <si>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</si>
  <si>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</si>
  <si>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</si>
  <si>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</si>
  <si>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</si>
  <si>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</si>
  <si>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</si>
  <si>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</si>
  <si>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</si>
  <si>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</si>
  <si>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</si>
  <si>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</si>
  <si>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</si>
  <si>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</si>
  <si>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</si>
  <si>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</si>
  <si>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</si>
  <si>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</si>
  <si>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</si>
  <si>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</si>
  <si>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</si>
  <si>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</si>
  <si>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</si>
  <si>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</si>
  <si>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</si>
  <si>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</si>
  <si>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</si>
  <si>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</si>
  <si>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</si>
  <si>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</si>
  <si>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</si>
  <si>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</si>
  <si>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</si>
  <si>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</si>
  <si>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</si>
  <si>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</si>
  <si>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</si>
  <si>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</si>
  <si>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</si>
  <si>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</si>
  <si>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</si>
  <si>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</si>
  <si>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</si>
  <si>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</si>
  <si>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</si>
  <si>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</si>
  <si>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</si>
  <si>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</si>
  <si>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</si>
  <si>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</si>
  <si>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</si>
  <si>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</si>
  <si>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</si>
  <si>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</si>
  <si>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</si>
  <si>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</si>
  <si>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</si>
  <si>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</si>
  <si>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</si>
  <si>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</si>
  <si>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</si>
  <si>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</si>
  <si>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</si>
  <si>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</si>
  <si>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</si>
  <si>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</si>
  <si>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</si>
  <si>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</si>
  <si>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</si>
  <si>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</si>
  <si>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</si>
  <si>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</si>
  <si>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</si>
  <si>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</si>
  <si>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</si>
  <si>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</si>
  <si>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</si>
  <si>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</si>
  <si>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</si>
  <si>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</si>
  <si>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</si>
  <si>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</si>
  <si>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</si>
  <si>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</si>
  <si>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</si>
  <si>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</si>
  <si>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</si>
  <si>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</si>
  <si>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</si>
  <si>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</si>
  <si>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</si>
  <si>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</si>
  <si>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</si>
  <si>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</si>
  <si>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</si>
  <si>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</si>
  <si>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</si>
  <si>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</si>
  <si>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</si>
  <si>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</si>
  <si>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</si>
  <si>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</si>
  <si>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</si>
  <si>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</si>
  <si>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</si>
  <si>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</si>
  <si>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</si>
  <si>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</si>
  <si>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</si>
  <si>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</si>
  <si>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</si>
  <si>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</si>
  <si>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</si>
  <si>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</si>
  <si>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</si>
  <si>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</si>
  <si>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</si>
  <si>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</si>
  <si>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</si>
  <si>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</si>
  <si>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</si>
  <si>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</si>
  <si>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</si>
  <si>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</si>
  <si>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</si>
  <si>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</si>
  <si>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</si>
  <si>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</si>
  <si>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</si>
  <si>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</si>
  <si>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</si>
  <si>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</si>
  <si>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</si>
  <si>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</si>
  <si>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</si>
  <si>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</si>
  <si>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</si>
  <si>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</si>
  <si>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</si>
  <si>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</si>
  <si>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</si>
  <si>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</si>
  <si>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</si>
  <si>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</si>
  <si>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</si>
  <si>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</si>
  <si>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</si>
  <si>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</si>
  <si>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</si>
  <si>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</si>
  <si>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</si>
  <si>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</si>
  <si>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</si>
  <si>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</si>
  <si>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</si>
  <si>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</si>
  <si>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</si>
  <si>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</si>
  <si>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</si>
  <si>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</si>
  <si>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</si>
  <si>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</si>
  <si>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</si>
  <si>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</si>
  <si>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</si>
  <si>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</si>
  <si>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</si>
  <si>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</si>
  <si>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</si>
  <si>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</si>
  <si>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</si>
  <si>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</si>
  <si>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</si>
  <si>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</si>
  <si>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</si>
  <si>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</si>
  <si>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</si>
  <si>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</si>
  <si>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</si>
  <si>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</si>
  <si>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</si>
  <si>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</si>
  <si>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</si>
  <si>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</si>
  <si>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</si>
  <si>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</si>
  <si>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</si>
  <si>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</si>
  <si>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</si>
  <si>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</si>
  <si>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</si>
  <si>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</si>
  <si>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</si>
  <si>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</si>
  <si>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</si>
  <si>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</si>
  <si>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</si>
  <si>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</si>
  <si>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</si>
  <si>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</si>
  <si>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</si>
  <si>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</si>
  <si>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</si>
  <si>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</si>
  <si>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</si>
  <si>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</si>
  <si>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</si>
  <si>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</si>
  <si>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</si>
  <si>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</si>
  <si>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</si>
  <si>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</si>
  <si>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</si>
  <si>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</si>
  <si>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</si>
  <si>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</si>
  <si>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</si>
  <si>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</si>
  <si>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</si>
  <si>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</si>
  <si>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</si>
  <si>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</si>
  <si>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</si>
  <si>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</si>
  <si>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</si>
  <si>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</si>
  <si>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</si>
  <si>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</si>
  <si>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</si>
  <si>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</si>
  <si>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</si>
  <si>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</si>
  <si>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</si>
  <si>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</si>
  <si>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</si>
  <si>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</si>
  <si>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</si>
  <si>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</si>
  <si>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</si>
  <si>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</si>
  <si>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</si>
  <si>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</si>
  <si>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</si>
  <si>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</si>
  <si>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</si>
  <si>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</si>
  <si>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</si>
  <si>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</si>
  <si>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</si>
  <si>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</si>
  <si>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</si>
  <si>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</si>
  <si>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</si>
  <si>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</si>
  <si>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</si>
  <si>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</si>
  <si>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</si>
  <si>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</si>
  <si>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</si>
  <si>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</si>
  <si>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</si>
  <si>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</si>
  <si>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</si>
  <si>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</si>
  <si>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</si>
  <si>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</si>
  <si>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</si>
  <si>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</si>
  <si>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</si>
  <si>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</si>
  <si>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</si>
  <si>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</si>
  <si>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</si>
  <si>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</si>
  <si>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</si>
  <si>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</si>
  <si>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</si>
  <si>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</si>
  <si>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</si>
  <si>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</si>
  <si>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</si>
  <si>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</si>
  <si>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</si>
  <si>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</si>
  <si>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</si>
  <si>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</si>
  <si>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</si>
  <si>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</si>
  <si>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</si>
  <si>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</si>
  <si>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</si>
  <si>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</si>
  <si>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</si>
  <si>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</si>
  <si>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</si>
  <si>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</si>
  <si>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</si>
  <si>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</si>
  <si>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</si>
  <si>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</si>
  <si>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</si>
  <si>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</si>
  <si>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</si>
  <si>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</si>
  <si>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</si>
  <si>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</si>
  <si>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</si>
  <si>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</si>
  <si>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</si>
  <si>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</si>
  <si>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</si>
  <si>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</si>
  <si>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</si>
  <si>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</si>
  <si>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</si>
  <si>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</si>
  <si>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</si>
  <si>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</si>
  <si>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</si>
  <si>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</si>
  <si>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</si>
  <si>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</si>
  <si>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</si>
  <si>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</si>
  <si>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</si>
  <si>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</si>
  <si>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</si>
  <si>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</si>
  <si>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</si>
  <si>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</si>
  <si>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</si>
  <si>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</si>
  <si>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</si>
  <si>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</si>
  <si>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</si>
  <si>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</si>
  <si>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</si>
  <si>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</si>
  <si>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</si>
  <si>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</si>
  <si>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</si>
  <si>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</si>
  <si>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</si>
  <si>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</si>
  <si>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</si>
  <si>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</si>
  <si>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</si>
  <si>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</si>
  <si>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</si>
  <si>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</si>
  <si>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</si>
  <si>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</si>
  <si>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</si>
  <si>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</si>
  <si>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</si>
  <si>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</si>
  <si>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</si>
  <si>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</si>
  <si>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</si>
  <si>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</si>
  <si>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</si>
  <si>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</si>
  <si>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</si>
  <si>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</si>
  <si>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</si>
  <si>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</si>
  <si>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</si>
  <si>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</si>
  <si>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</si>
  <si>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</si>
  <si>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</si>
  <si>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</si>
  <si>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</si>
  <si>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</si>
  <si>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</si>
  <si>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</si>
  <si>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</si>
  <si>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</si>
  <si>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</si>
  <si>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</si>
  <si>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</si>
  <si>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</si>
  <si>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</si>
  <si>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</si>
  <si>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</si>
  <si>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</si>
  <si>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</si>
  <si>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</si>
  <si>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</si>
  <si>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</si>
  <si>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</si>
  <si>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</si>
  <si>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</si>
  <si>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</si>
  <si>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</si>
  <si>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</si>
  <si>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</si>
  <si>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</si>
  <si>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</si>
  <si>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</si>
  <si>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</si>
  <si>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</si>
  <si>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</si>
  <si>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</si>
  <si>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</si>
  <si>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</si>
  <si>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</si>
  <si>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</si>
  <si>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</si>
  <si>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</si>
  <si>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</si>
  <si>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</si>
  <si>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</si>
  <si>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</si>
  <si>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</si>
  <si>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</si>
  <si>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</si>
  <si>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</si>
  <si>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</si>
  <si>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</si>
  <si>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</si>
  <si>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</si>
  <si>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</si>
  <si>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</si>
  <si>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</si>
  <si>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</si>
  <si>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</si>
  <si>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</si>
  <si>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</si>
  <si>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</si>
  <si>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</si>
  <si>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</si>
  <si>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</si>
  <si>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</si>
  <si>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</si>
  <si>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</si>
  <si>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</si>
  <si>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</si>
  <si>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</si>
  <si>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</si>
  <si>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</si>
  <si>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</si>
  <si>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</si>
  <si>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</si>
  <si>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</si>
  <si>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</si>
  <si>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</si>
  <si>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</si>
  <si>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</si>
  <si>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</si>
  <si>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</si>
  <si>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</si>
  <si>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</si>
  <si>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</si>
  <si>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</si>
  <si>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</si>
  <si>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</si>
  <si>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</si>
  <si>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</si>
  <si>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</si>
  <si>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</si>
  <si>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</si>
  <si>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</si>
  <si>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</si>
  <si>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</si>
  <si>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</si>
  <si>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</si>
  <si>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</si>
  <si>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</si>
  <si>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</si>
  <si>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</si>
  <si>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</si>
  <si>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</si>
  <si>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</si>
  <si>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</si>
  <si>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</si>
  <si>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</si>
  <si>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</si>
  <si>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</si>
  <si>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</si>
  <si>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</si>
  <si>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</si>
  <si>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</si>
  <si>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</si>
  <si>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</si>
  <si>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</si>
  <si>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</si>
  <si>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</si>
  <si>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</si>
  <si>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</si>
  <si>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</si>
  <si>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</si>
  <si>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</si>
  <si>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</si>
  <si>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</si>
  <si>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</si>
  <si>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</si>
  <si>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</si>
  <si>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</si>
  <si>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</si>
  <si>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</si>
  <si>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</si>
  <si>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</si>
  <si>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</si>
  <si>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</si>
  <si>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</si>
  <si>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</si>
  <si>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</si>
  <si>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</si>
  <si>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</si>
  <si>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</si>
  <si>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</si>
  <si>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</si>
  <si>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</si>
  <si>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</si>
  <si>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</si>
  <si>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</si>
  <si>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</si>
  <si>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</si>
  <si>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</si>
  <si>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</si>
  <si>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</si>
  <si>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</si>
  <si>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</si>
  <si>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</si>
  <si>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</si>
  <si>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</si>
  <si>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</si>
  <si>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</si>
  <si>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</si>
  <si>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</si>
  <si>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</si>
  <si>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</si>
  <si>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</si>
  <si>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</si>
  <si>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</si>
  <si>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</si>
  <si>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</si>
  <si>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</si>
  <si>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</si>
  <si>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</si>
  <si>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</si>
  <si>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</si>
  <si>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</si>
  <si>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</si>
  <si>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</si>
  <si>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</si>
  <si>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</si>
  <si>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</si>
  <si>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</si>
  <si>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</si>
  <si>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</si>
  <si>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</si>
  <si>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</si>
  <si>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</si>
  <si>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</si>
  <si>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</si>
  <si>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</si>
  <si>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</si>
  <si>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</si>
  <si>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</si>
  <si>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</si>
  <si>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</si>
  <si>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</si>
  <si>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</si>
  <si>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</si>
  <si>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</si>
  <si>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</si>
  <si>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</si>
  <si>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</si>
  <si>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</si>
  <si>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</si>
  <si>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</si>
  <si>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</si>
  <si>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</si>
  <si>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</si>
  <si>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</si>
  <si>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</si>
  <si>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</si>
  <si>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</si>
  <si>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</si>
  <si>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</si>
  <si>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</si>
  <si>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</si>
  <si>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</si>
  <si>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</si>
  <si>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</si>
  <si>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</si>
  <si>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</si>
  <si>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</si>
  <si>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</si>
  <si>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</si>
  <si>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</si>
  <si>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</si>
  <si>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</si>
  <si>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</si>
  <si>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</si>
  <si>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</si>
  <si>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</si>
  <si>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</si>
  <si>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</si>
  <si>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</si>
  <si>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</si>
  <si>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</si>
  <si>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</si>
  <si>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</si>
  <si>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</si>
  <si>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</si>
  <si>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</si>
  <si>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</si>
  <si>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</si>
  <si>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</si>
  <si>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</si>
  <si>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</si>
  <si>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</si>
  <si>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</si>
  <si>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</si>
  <si>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</si>
  <si>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</si>
  <si>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</si>
  <si>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</si>
  <si>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</si>
  <si>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</si>
  <si>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</si>
  <si>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</si>
  <si>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</si>
  <si>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</si>
  <si>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</si>
  <si>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</si>
  <si>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</si>
  <si>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</si>
  <si>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</si>
  <si>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</si>
  <si>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</si>
  <si>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</si>
  <si>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</si>
  <si>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</si>
  <si>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</si>
  <si>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</si>
  <si>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</si>
  <si>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</si>
  <si>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</si>
  <si>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</si>
  <si>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</si>
  <si>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</si>
  <si>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</si>
  <si>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</si>
  <si>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</si>
  <si>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</si>
  <si>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</si>
  <si>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</si>
  <si>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</si>
  <si>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</si>
  <si>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</si>
  <si>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</si>
  <si>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</si>
  <si>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</si>
  <si>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</si>
  <si>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</si>
  <si>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</si>
  <si>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</si>
  <si>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</si>
  <si>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</si>
  <si>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</si>
  <si>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</si>
  <si>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</si>
  <si>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</si>
  <si>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</si>
  <si>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</si>
  <si>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</si>
  <si>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</si>
  <si>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</si>
  <si>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</si>
  <si>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</si>
  <si>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</si>
  <si>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</si>
  <si>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</si>
  <si>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</si>
  <si>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</si>
  <si>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</si>
  <si>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</si>
  <si>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</si>
  <si>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</si>
  <si>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</si>
  <si>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</si>
  <si>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</si>
  <si>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</si>
  <si>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</si>
  <si>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</si>
  <si>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</si>
  <si>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</si>
  <si>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</si>
  <si>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</si>
  <si>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</si>
  <si>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</si>
  <si>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</si>
  <si>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</si>
  <si>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</si>
  <si>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</si>
  <si>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</si>
  <si>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</si>
  <si>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</si>
  <si>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</si>
  <si>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</si>
  <si>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</si>
  <si>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</si>
  <si>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</si>
  <si>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</si>
  <si>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</si>
  <si>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</si>
  <si>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</si>
  <si>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</si>
  <si>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</si>
  <si>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</si>
  <si>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</si>
  <si>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</si>
  <si>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</si>
  <si>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</si>
  <si>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</si>
  <si>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</si>
  <si>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</si>
  <si>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</si>
  <si>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</si>
  <si>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</si>
  <si>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</si>
  <si>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</si>
  <si>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</si>
  <si>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</si>
  <si>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</si>
  <si>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</si>
  <si>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</si>
  <si>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</si>
  <si>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</si>
  <si>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</si>
  <si>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</si>
  <si>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</si>
  <si>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</si>
  <si>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</si>
  <si>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</si>
  <si>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</si>
  <si>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</si>
  <si>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</si>
  <si>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</si>
  <si>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</si>
  <si>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</si>
  <si>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</si>
  <si>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</si>
  <si>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</si>
  <si>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</si>
  <si>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</si>
  <si>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</si>
  <si>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</si>
  <si>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</si>
  <si>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</si>
  <si>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</si>
  <si>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</si>
  <si>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</si>
  <si>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</si>
  <si>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</si>
  <si>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</si>
  <si>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</si>
  <si>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</si>
  <si>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</si>
  <si>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</si>
  <si>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</si>
  <si>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</si>
  <si>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</si>
  <si>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</si>
  <si>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</si>
  <si>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</si>
  <si>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</si>
  <si>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</si>
  <si>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</si>
  <si>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</si>
  <si>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</si>
  <si>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</si>
  <si>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</si>
  <si>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</si>
  <si>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</si>
  <si>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</si>
  <si>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</si>
  <si>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</si>
  <si>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</si>
  <si>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</si>
  <si>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</si>
  <si>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</si>
  <si>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</si>
  <si>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</si>
  <si>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</si>
  <si>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</si>
  <si>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</si>
  <si>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</si>
  <si>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</si>
  <si>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</si>
  <si>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</si>
  <si>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</si>
  <si>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</si>
  <si>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</si>
  <si>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</si>
  <si>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</si>
  <si>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</si>
  <si>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</si>
  <si>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</si>
  <si>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</si>
  <si>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</si>
  <si>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</si>
  <si>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</si>
  <si>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</si>
  <si>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</si>
  <si>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</si>
  <si>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</si>
  <si>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</si>
  <si>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</si>
  <si>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</si>
  <si>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</si>
  <si>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</si>
  <si>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</si>
  <si>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</si>
  <si>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</si>
  <si>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</si>
  <si>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</si>
  <si>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</si>
  <si>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</si>
  <si>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</si>
  <si>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</si>
  <si>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</si>
  <si>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</si>
  <si>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</si>
  <si>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</si>
  <si>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</si>
  <si>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</si>
  <si>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</si>
  <si>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</si>
  <si>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</si>
  <si>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</si>
  <si>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</si>
  <si>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</si>
  <si>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</si>
  <si>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</si>
  <si>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</si>
  <si>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</si>
  <si>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</si>
  <si>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</si>
  <si>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</si>
  <si>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</si>
  <si>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</si>
  <si>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</si>
  <si>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</si>
  <si>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</si>
  <si>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</si>
  <si>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</si>
  <si>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</si>
  <si>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</si>
  <si>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</si>
  <si>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</si>
  <si>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</si>
  <si>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</si>
  <si>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</si>
  <si>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</si>
  <si>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</si>
  <si>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</si>
  <si>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</si>
  <si>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</si>
  <si>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</si>
  <si>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</si>
  <si>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</si>
  <si>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</si>
  <si>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</si>
  <si>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</si>
  <si>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</si>
  <si>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</si>
  <si>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</si>
  <si>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</si>
  <si>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</si>
  <si>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</si>
  <si>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</si>
  <si>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</si>
  <si>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</si>
  <si>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</si>
  <si>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</si>
  <si>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</si>
  <si>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</si>
  <si>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</si>
  <si>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</si>
  <si>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</si>
  <si>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</si>
  <si>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</si>
  <si>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</si>
  <si>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</si>
  <si>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</si>
  <si>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</si>
  <si>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</si>
  <si>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</si>
  <si>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</si>
  <si>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</si>
  <si>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</si>
  <si>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</si>
  <si>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</si>
  <si>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</si>
  <si>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</si>
  <si>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</si>
  <si>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</si>
  <si>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</si>
  <si>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</si>
  <si>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</si>
  <si>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</si>
  <si>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</si>
  <si>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</si>
  <si>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</si>
  <si>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</si>
  <si>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</si>
  <si>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</si>
  <si>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</si>
  <si>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</si>
  <si>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</si>
  <si>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</si>
  <si>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</si>
  <si>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</si>
  <si>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</si>
  <si>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</si>
  <si>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</si>
  <si>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</si>
  <si>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</si>
  <si>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</si>
  <si>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</si>
  <si>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</si>
  <si>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</si>
  <si>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</si>
  <si>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</si>
  <si>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</si>
  <si>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</si>
  <si>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</si>
  <si>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</si>
  <si>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</si>
  <si>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</si>
  <si>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</si>
  <si>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</si>
  <si>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</si>
  <si>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</si>
  <si>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</si>
  <si>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</si>
  <si>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</si>
  <si>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</si>
  <si>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</si>
  <si>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</si>
  <si>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</si>
  <si>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</si>
  <si>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</si>
  <si>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</si>
  <si>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</si>
  <si>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</si>
  <si>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</si>
  <si>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</si>
  <si>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</si>
  <si>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</si>
  <si>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</si>
  <si>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</si>
  <si>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</si>
  <si>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</si>
  <si>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</si>
  <si>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</si>
  <si>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</si>
  <si>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</si>
  <si>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</si>
  <si>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</si>
  <si>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</si>
  <si>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</si>
  <si>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</si>
  <si>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</si>
  <si>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</si>
  <si>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</si>
  <si>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</si>
  <si>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</si>
  <si>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</si>
  <si>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</si>
  <si>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</si>
  <si>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</si>
  <si>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</si>
  <si>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</si>
  <si>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</si>
  <si>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</si>
  <si>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</si>
  <si>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</si>
  <si>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</si>
  <si>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</si>
  <si>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</si>
  <si>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</si>
  <si>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</si>
  <si>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</si>
  <si>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</si>
  <si>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</si>
  <si>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</si>
  <si>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</si>
  <si>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</si>
  <si>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</si>
  <si>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</si>
  <si>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</si>
  <si>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</si>
  <si>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</si>
  <si>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</si>
  <si>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</si>
  <si>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</si>
  <si>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</si>
  <si>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</si>
  <si>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</si>
  <si>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</si>
  <si>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</si>
  <si>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</si>
  <si>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</si>
  <si>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</si>
  <si>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</si>
  <si>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</si>
  <si>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</si>
  <si>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</si>
  <si>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</si>
  <si>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</si>
  <si>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</si>
  <si>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</si>
  <si>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</si>
  <si>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</si>
  <si>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</si>
  <si>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</si>
  <si>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</si>
  <si>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</si>
  <si>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</si>
  <si>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</si>
  <si>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</si>
  <si>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</si>
  <si>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</si>
  <si>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</si>
  <si>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</si>
  <si>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</si>
  <si>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</si>
  <si>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</si>
  <si>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</si>
  <si>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</si>
  <si>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</si>
  <si>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</si>
  <si>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</si>
  <si>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</si>
  <si>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</si>
  <si>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</si>
  <si>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</si>
  <si>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</si>
  <si>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</si>
  <si>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</si>
  <si>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</si>
  <si>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</si>
  <si>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</si>
  <si>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</si>
  <si>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</si>
  <si>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</si>
  <si>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</si>
  <si>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</si>
  <si>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</si>
  <si>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</si>
  <si>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</si>
  <si>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</si>
  <si>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</si>
  <si>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</si>
  <si>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</si>
  <si>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</si>
  <si>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</si>
  <si>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</si>
  <si>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</si>
  <si>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</si>
  <si>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</si>
  <si>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</si>
  <si>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</si>
  <si>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</si>
  <si>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</si>
  <si>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</si>
  <si>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</si>
  <si>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</si>
  <si>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</si>
  <si>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</si>
  <si>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</si>
  <si>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</si>
  <si>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</si>
  <si>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</si>
  <si>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</si>
  <si>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</si>
  <si>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</si>
  <si>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</si>
  <si>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</si>
  <si>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</si>
  <si>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</si>
  <si>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</si>
  <si>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</si>
  <si>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</si>
  <si>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</si>
  <si>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</si>
  <si>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</si>
  <si>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</si>
  <si>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</si>
  <si>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</si>
  <si>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</si>
  <si>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</si>
  <si>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</si>
  <si>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</si>
  <si>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</si>
  <si>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</si>
  <si>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</si>
  <si>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</si>
  <si>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</si>
  <si>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</si>
  <si>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</si>
  <si>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</si>
  <si>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</si>
  <si>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</si>
  <si>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</si>
  <si>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</si>
  <si>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</si>
  <si>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</si>
  <si>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</si>
  <si>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</si>
  <si>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</si>
  <si>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</si>
  <si>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</si>
  <si>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</si>
  <si>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</si>
  <si>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</si>
  <si>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</si>
  <si>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</si>
  <si>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</si>
  <si>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</si>
  <si>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</si>
  <si>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</si>
  <si>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</si>
  <si>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</si>
  <si>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</si>
  <si>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</si>
  <si>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</si>
  <si>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</si>
  <si>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</si>
  <si>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</si>
  <si>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</si>
  <si>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</si>
  <si>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</si>
  <si>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</si>
  <si>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</si>
  <si>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</si>
  <si>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</si>
  <si>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</si>
  <si>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</si>
  <si>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</si>
  <si>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</si>
  <si>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</si>
  <si>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</si>
  <si>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</si>
  <si>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</si>
  <si>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</si>
  <si>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</si>
  <si>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</si>
  <si>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</si>
  <si>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</si>
  <si>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</si>
  <si>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</si>
  <si>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</si>
  <si>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</si>
  <si>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</si>
  <si>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</si>
  <si>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</si>
  <si>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</si>
  <si>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</si>
  <si>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</si>
  <si>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</si>
  <si>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</si>
  <si>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</si>
  <si>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</si>
  <si>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</si>
  <si>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</si>
  <si>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</si>
  <si>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</si>
  <si>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</si>
  <si>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</si>
  <si>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</si>
  <si>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</si>
  <si>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</si>
  <si>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</si>
  <si>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</si>
  <si>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</si>
  <si>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</si>
  <si>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</si>
  <si>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</si>
  <si>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</si>
  <si>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</si>
  <si>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</si>
  <si>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</si>
  <si>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</si>
  <si>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</si>
  <si>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</si>
  <si>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</si>
  <si>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</si>
  <si>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</si>
  <si>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</si>
  <si>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</si>
  <si>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</si>
  <si>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</si>
  <si>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</si>
  <si>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</si>
  <si>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</si>
  <si>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</si>
  <si>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</si>
  <si>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</si>
  <si>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</si>
  <si>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</si>
  <si>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</si>
  <si>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</si>
  <si>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</si>
  <si>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</si>
  <si>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</si>
  <si>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</si>
  <si>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</si>
  <si>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</si>
  <si>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</si>
  <si>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</si>
  <si>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</si>
  <si>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</si>
  <si>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</si>
  <si>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</si>
  <si>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</si>
  <si>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</si>
  <si>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</si>
  <si>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</si>
  <si>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</si>
  <si>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</si>
  <si>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</si>
  <si>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</si>
  <si>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</si>
  <si>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</si>
  <si>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</si>
  <si>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</si>
  <si>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</si>
  <si>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</si>
  <si>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</si>
  <si>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</si>
  <si>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</si>
  <si>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</si>
  <si>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</si>
  <si>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</si>
  <si>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</si>
  <si>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</si>
  <si>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</si>
  <si>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</si>
  <si>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</si>
  <si>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</si>
  <si>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</si>
  <si>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</si>
  <si>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</si>
  <si>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</si>
  <si>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</si>
  <si>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</si>
  <si>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</si>
  <si>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</si>
  <si>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</si>
  <si>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</si>
  <si>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</si>
  <si>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</si>
  <si>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</si>
  <si>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</si>
  <si>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</si>
  <si>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</si>
  <si>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</si>
  <si>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</si>
  <si>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</si>
  <si>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</si>
  <si>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</si>
  <si>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</si>
  <si>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</si>
  <si>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</si>
  <si>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</si>
  <si>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</si>
  <si>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</si>
  <si>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</si>
  <si>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</si>
  <si>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</si>
  <si>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</si>
  <si>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</si>
  <si>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</si>
  <si>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</si>
  <si>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</si>
  <si>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</si>
  <si>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</si>
  <si>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</si>
  <si>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</si>
  <si>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</si>
  <si>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</si>
  <si>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</si>
  <si>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</si>
  <si>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</si>
  <si>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</si>
  <si>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</si>
  <si>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</si>
  <si>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</si>
  <si>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</si>
  <si>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</si>
  <si>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</si>
  <si>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</si>
  <si>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</si>
  <si>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</si>
  <si>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</si>
  <si>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</si>
  <si>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</si>
  <si>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</si>
  <si>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</si>
  <si>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</si>
  <si>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</si>
  <si>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</si>
  <si>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</si>
  <si>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</si>
  <si>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</si>
  <si>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</si>
  <si>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</si>
  <si>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</si>
  <si>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</si>
  <si>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</si>
  <si>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</si>
  <si>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</si>
  <si>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</si>
  <si>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</si>
  <si>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</si>
  <si>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</si>
  <si>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</si>
  <si>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</si>
  <si>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</si>
  <si>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</si>
  <si>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</si>
  <si>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</si>
  <si>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</si>
  <si>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</si>
  <si>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</si>
  <si>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</si>
  <si>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</si>
  <si>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</si>
  <si>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</si>
  <si>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</si>
  <si>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</si>
  <si>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</si>
  <si>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</si>
  <si>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</si>
  <si>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</si>
  <si>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</si>
  <si>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</si>
  <si>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</si>
  <si>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</si>
  <si>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</si>
  <si>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</si>
  <si>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</si>
  <si>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</si>
  <si>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</si>
  <si>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</si>
  <si>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</si>
  <si>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</si>
  <si>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</si>
  <si>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</si>
  <si>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</si>
  <si>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</si>
  <si>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</si>
  <si>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</si>
  <si>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</si>
  <si>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</si>
  <si>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</si>
  <si>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</si>
  <si>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</si>
  <si>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</si>
  <si>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</si>
  <si>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</si>
  <si>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</si>
  <si>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</si>
  <si>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</si>
  <si>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</si>
  <si>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</si>
  <si>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</si>
  <si>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</si>
  <si>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</si>
  <si>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</si>
  <si>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</si>
  <si>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</si>
  <si>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</si>
  <si>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</si>
  <si>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</si>
  <si>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</si>
  <si>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</si>
  <si>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</si>
  <si>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</si>
  <si>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</si>
  <si>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</si>
  <si>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</si>
  <si>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</si>
  <si>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</si>
  <si>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</si>
  <si>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</si>
  <si>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</si>
  <si>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</si>
  <si>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</si>
  <si>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</si>
  <si>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</si>
  <si>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</si>
  <si>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</si>
  <si>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</si>
  <si>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</si>
  <si>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</si>
  <si>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</si>
  <si>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</si>
  <si>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</si>
  <si>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</si>
  <si>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</si>
  <si>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</si>
  <si>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</si>
  <si>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</si>
  <si>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</si>
  <si>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</si>
  <si>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</si>
  <si>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</si>
  <si>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</si>
  <si>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</si>
  <si>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</si>
  <si>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</si>
  <si>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</si>
  <si>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</si>
  <si>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</si>
  <si>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</si>
  <si>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</si>
  <si>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</si>
  <si>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</si>
  <si>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</si>
  <si>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</si>
  <si>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</si>
  <si>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</si>
  <si>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</si>
  <si>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</si>
  <si>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</si>
  <si>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</si>
  <si>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</si>
  <si>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</si>
  <si>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</si>
  <si>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</si>
  <si>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</si>
  <si>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</si>
  <si>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</si>
  <si>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</si>
  <si>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</si>
  <si>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</si>
  <si>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</si>
  <si>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</si>
  <si>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</si>
  <si>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</si>
  <si>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</si>
  <si>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</si>
  <si>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</si>
  <si>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</si>
  <si>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</si>
  <si>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</si>
  <si>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</si>
  <si>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</si>
  <si>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</si>
  <si>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</si>
  <si>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</si>
  <si>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</si>
  <si>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</si>
  <si>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</si>
  <si>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</si>
  <si>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</si>
  <si>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</si>
  <si>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</si>
  <si>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</si>
  <si>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</si>
  <si>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</si>
  <si>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</si>
  <si>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</si>
  <si>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</si>
  <si>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</si>
  <si>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</si>
  <si>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</si>
  <si>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</si>
  <si>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</si>
  <si>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</si>
  <si>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</si>
  <si>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</si>
  <si>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</si>
  <si>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</si>
  <si>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</si>
  <si>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</si>
  <si>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</si>
  <si>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</si>
  <si>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</si>
  <si>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</si>
  <si>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</si>
  <si>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</si>
  <si>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</si>
  <si>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</si>
  <si>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</si>
  <si>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</si>
  <si>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</si>
  <si>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</si>
  <si>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</si>
  <si>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</si>
  <si>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</si>
  <si>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</si>
  <si>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</si>
  <si>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</si>
  <si>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</si>
  <si>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</si>
  <si>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</si>
  <si>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</si>
  <si>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</si>
  <si>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</si>
  <si>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</si>
  <si>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</si>
  <si>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</si>
  <si>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</si>
  <si>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</si>
  <si>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</si>
  <si>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</si>
  <si>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</si>
  <si>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</si>
  <si>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</si>
  <si>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</si>
  <si>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</si>
  <si>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</si>
  <si>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</si>
  <si>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</si>
  <si>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</si>
  <si>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</si>
  <si>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</si>
  <si>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</si>
  <si>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</si>
  <si>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</si>
  <si>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</si>
  <si>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</si>
  <si>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</si>
  <si>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</si>
  <si>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</si>
  <si>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</si>
  <si>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</si>
  <si>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</si>
  <si>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</si>
  <si>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</si>
  <si>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</si>
  <si>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</si>
  <si>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</si>
  <si>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</si>
  <si>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</si>
  <si>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</si>
  <si>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</si>
  <si>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</si>
  <si>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</si>
  <si>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</si>
  <si>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</si>
  <si>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</si>
  <si>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</si>
  <si>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</si>
  <si>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</si>
  <si>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</si>
  <si>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</si>
  <si>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</si>
  <si>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</si>
  <si>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</si>
  <si>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</si>
  <si>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</si>
  <si>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</si>
  <si>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</si>
  <si>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</si>
  <si>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</si>
  <si>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</si>
  <si>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</si>
  <si>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</si>
  <si>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</si>
  <si>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</si>
  <si>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</si>
  <si>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</si>
  <si>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</si>
  <si>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</si>
  <si>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</si>
  <si>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</si>
  <si>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</si>
  <si>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</si>
  <si>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</si>
  <si>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</si>
  <si>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</si>
  <si>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</si>
  <si>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</si>
  <si>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</si>
  <si>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</si>
  <si>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</si>
  <si>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</si>
  <si>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</si>
  <si>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</si>
  <si>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</si>
  <si>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</si>
  <si>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</si>
  <si>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</si>
  <si>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</si>
  <si>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</si>
  <si>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</si>
  <si>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</si>
  <si>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</si>
  <si>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</si>
  <si>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</si>
  <si>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</si>
  <si>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</si>
  <si>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</si>
  <si>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</si>
  <si>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</si>
  <si>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</si>
  <si>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</si>
  <si>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</si>
  <si>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</si>
  <si>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</si>
  <si>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</si>
  <si>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</si>
  <si>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</si>
  <si>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</si>
  <si>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</si>
  <si>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</si>
  <si>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</si>
  <si>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</si>
  <si>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</si>
  <si>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</si>
  <si>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</si>
  <si>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</si>
  <si>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</si>
  <si>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</si>
  <si>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</si>
  <si>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</si>
  <si>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</si>
  <si>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</si>
  <si>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</si>
  <si>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</si>
  <si>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</si>
  <si>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</si>
  <si>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</si>
  <si>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</si>
  <si>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</si>
  <si>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</si>
  <si>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</si>
  <si>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</si>
  <si>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</si>
  <si>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</si>
  <si>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</si>
  <si>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</si>
  <si>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</si>
  <si>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</si>
  <si>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</si>
  <si>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</si>
  <si>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</si>
  <si>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</si>
  <si>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</si>
  <si>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</si>
  <si>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</si>
  <si>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</si>
  <si>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</si>
  <si>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</si>
  <si>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</si>
  <si>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</si>
  <si>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</si>
  <si>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</si>
  <si>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</si>
  <si>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</si>
  <si>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</si>
  <si>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</si>
  <si>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</si>
  <si>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</si>
  <si>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</si>
  <si>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</si>
  <si>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</si>
  <si>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</si>
  <si>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</si>
  <si>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</si>
  <si>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</si>
  <si>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</si>
  <si>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</si>
  <si>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</si>
  <si>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</si>
  <si>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</si>
  <si>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</si>
  <si>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</si>
  <si>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</si>
  <si>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</si>
  <si>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</si>
  <si>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</si>
  <si>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</si>
  <si>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</si>
  <si>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</si>
  <si>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</si>
  <si>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</si>
  <si>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</si>
  <si>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</si>
  <si>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</si>
  <si>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</si>
  <si>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</si>
  <si>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</si>
  <si>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</si>
  <si>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</si>
  <si>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</si>
  <si>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</si>
  <si>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</si>
  <si>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</si>
  <si>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</si>
  <si>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</si>
  <si>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</si>
  <si>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</si>
  <si>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</si>
  <si>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</si>
  <si>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</si>
  <si>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</si>
  <si>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</si>
  <si>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</si>
  <si>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</si>
  <si>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</si>
  <si>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</si>
  <si>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</si>
  <si>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</si>
  <si>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</si>
  <si>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</si>
  <si>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</si>
  <si>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</si>
  <si>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</si>
  <si>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</si>
  <si>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</si>
  <si>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</si>
  <si>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</si>
  <si>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</si>
  <si>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</si>
  <si>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</si>
  <si>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</si>
  <si>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</si>
  <si>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</si>
  <si>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</si>
  <si>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</si>
  <si>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</si>
  <si>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</si>
  <si>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</si>
  <si>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</si>
  <si>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</si>
  <si>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</si>
  <si>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</si>
  <si>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</si>
  <si>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</si>
  <si>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</si>
  <si>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</si>
  <si>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</si>
  <si>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</si>
  <si>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</si>
  <si>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</si>
  <si>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</si>
  <si>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</si>
  <si>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</si>
  <si>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</si>
  <si>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</si>
  <si>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</si>
  <si>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</si>
  <si>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</si>
  <si>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</si>
  <si>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</si>
  <si>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</si>
  <si>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</si>
  <si>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</si>
  <si>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</si>
  <si>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</si>
  <si>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</si>
  <si>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</si>
  <si>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</si>
  <si>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</si>
  <si>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</si>
  <si>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</si>
  <si>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</si>
  <si>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</si>
  <si>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</si>
  <si>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</si>
  <si>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</si>
  <si>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</si>
  <si>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</si>
  <si>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</si>
  <si>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</si>
  <si>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</si>
  <si>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</si>
  <si>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</si>
  <si>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</si>
  <si>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</si>
  <si>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</si>
  <si>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</si>
  <si>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</si>
  <si>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</si>
  <si>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</si>
  <si>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</si>
  <si>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</si>
  <si>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</si>
  <si>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</si>
  <si>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</si>
  <si>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</si>
  <si>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</si>
  <si>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</si>
  <si>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</si>
  <si>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</si>
  <si>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</si>
  <si>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</si>
  <si>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</si>
  <si>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</si>
  <si>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</si>
  <si>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</si>
  <si>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</si>
  <si>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</si>
  <si>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</si>
  <si>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</si>
  <si>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</si>
  <si>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</si>
  <si>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</si>
  <si>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</si>
  <si>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</si>
  <si>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</si>
  <si>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</si>
  <si>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</si>
  <si>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</si>
  <si>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</si>
  <si>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</si>
  <si>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</si>
  <si>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</si>
  <si>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</si>
  <si>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</si>
  <si>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</si>
  <si>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</si>
  <si>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</si>
  <si>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</si>
  <si>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</si>
  <si>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</si>
  <si>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</si>
  <si>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</si>
  <si>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</si>
  <si>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</si>
  <si>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</si>
  <si>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</si>
  <si>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</si>
  <si>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</si>
  <si>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</si>
  <si>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</si>
  <si>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</si>
  <si>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</si>
  <si>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</si>
  <si>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</si>
  <si>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</si>
  <si>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</si>
  <si>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</si>
  <si>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</si>
  <si>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</si>
  <si>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</si>
  <si>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</si>
  <si>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</si>
  <si>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</si>
  <si>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</si>
  <si>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</si>
  <si>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</si>
  <si>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</si>
  <si>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</si>
  <si>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</si>
  <si>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</si>
  <si>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</si>
  <si>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</si>
  <si>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</si>
  <si>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</si>
  <si>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</si>
  <si>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</si>
  <si>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</si>
  <si>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</si>
  <si>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</si>
  <si>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</si>
  <si>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</si>
  <si>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</si>
  <si>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</si>
  <si>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</si>
  <si>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</si>
  <si>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</si>
  <si>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</si>
  <si>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</si>
  <si>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</si>
  <si>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</si>
  <si>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</si>
  <si>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</si>
  <si>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</si>
  <si>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</si>
  <si>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</si>
  <si>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</si>
  <si>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</si>
  <si>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</si>
  <si>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</si>
  <si>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</si>
  <si>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</si>
  <si>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</si>
  <si>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</si>
  <si>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</si>
  <si>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</si>
  <si>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</si>
  <si>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</si>
  <si>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</si>
  <si>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</si>
  <si>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</si>
  <si>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</si>
  <si>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</si>
  <si>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</si>
  <si>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</si>
  <si>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</si>
  <si>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</si>
  <si>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</si>
  <si>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</si>
  <si>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</si>
  <si>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</si>
  <si>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</si>
  <si>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</si>
  <si>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</si>
  <si>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</si>
  <si>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</si>
  <si>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</si>
  <si>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</si>
  <si>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</si>
  <si>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</si>
  <si>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</si>
  <si>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</si>
  <si>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</si>
  <si>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</si>
  <si>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</si>
  <si>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</si>
  <si>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</si>
  <si>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</si>
  <si>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</si>
  <si>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</si>
  <si>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</si>
  <si>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</si>
  <si>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</si>
  <si>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</si>
  <si>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</si>
  <si>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</si>
  <si>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</si>
  <si>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</si>
  <si>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</si>
  <si>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</si>
  <si>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</si>
  <si>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</si>
  <si>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</si>
  <si>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</si>
  <si>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</si>
  <si>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</si>
  <si>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</si>
  <si>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</si>
  <si>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</si>
  <si>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</si>
  <si>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</si>
  <si>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</si>
  <si>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</si>
  <si>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</si>
  <si>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</si>
  <si>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</si>
  <si>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</si>
  <si>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</si>
  <si>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</si>
  <si>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</si>
  <si>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</si>
  <si>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</si>
  <si>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</si>
  <si>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</si>
  <si>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</si>
  <si>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</si>
  <si>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</si>
  <si>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</si>
  <si>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</si>
  <si>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</si>
  <si>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</si>
  <si>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</si>
  <si>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</si>
  <si>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</si>
  <si>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</si>
  <si>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</si>
  <si>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</si>
  <si>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</si>
  <si>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</si>
  <si>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</si>
  <si>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</si>
  <si>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</si>
  <si>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</si>
  <si>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</si>
  <si>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</si>
  <si>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</si>
  <si>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</si>
  <si>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</si>
  <si>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</si>
  <si>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</si>
  <si>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</si>
  <si>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</si>
  <si>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</si>
  <si>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</si>
  <si>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</si>
  <si>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</si>
  <si>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</si>
  <si>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</si>
  <si>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</si>
  <si>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</si>
  <si>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</si>
  <si>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</si>
  <si>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</si>
  <si>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</si>
  <si>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</si>
  <si>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</si>
  <si>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</si>
  <si>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</si>
  <si>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</si>
  <si>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</si>
  <si>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</si>
  <si>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</si>
  <si>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</si>
  <si>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</si>
  <si>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</si>
  <si>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</si>
  <si>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</si>
  <si>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</si>
  <si>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</si>
  <si>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</si>
  <si>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</si>
  <si>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</si>
  <si>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</si>
  <si>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</si>
  <si>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</si>
  <si>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</si>
  <si>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</si>
  <si>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</si>
  <si>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</si>
  <si>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</si>
  <si>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</si>
  <si>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</si>
  <si>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</si>
  <si>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</si>
  <si>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</si>
  <si>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</si>
  <si>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</si>
  <si>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</si>
  <si>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</si>
  <si>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</si>
  <si>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</si>
  <si>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</si>
  <si>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</si>
  <si>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</si>
  <si>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</si>
  <si>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</si>
  <si>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</si>
  <si>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</si>
  <si>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</si>
  <si>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</si>
  <si>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</si>
  <si>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</si>
  <si>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</si>
  <si>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</si>
  <si>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</si>
  <si>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</si>
  <si>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</si>
  <si>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</si>
  <si>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</si>
  <si>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</si>
  <si>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</si>
  <si>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</si>
  <si>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</si>
  <si>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</si>
  <si>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</si>
  <si>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</si>
  <si>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</si>
  <si>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</si>
  <si>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</si>
  <si>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</si>
  <si>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</si>
  <si>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</si>
  <si>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</si>
  <si>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</si>
  <si>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</si>
  <si>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</si>
  <si>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</si>
  <si>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</si>
  <si>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</si>
  <si>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</si>
  <si>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</si>
  <si>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</si>
  <si>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</si>
  <si>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</si>
  <si>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</si>
  <si>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</si>
  <si>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</si>
  <si>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</si>
  <si>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</si>
  <si>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</si>
  <si>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</si>
  <si>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</si>
  <si>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</si>
  <si>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</si>
  <si>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</si>
  <si>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</si>
  <si>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</si>
  <si>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</si>
  <si>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</si>
  <si>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</si>
  <si>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</si>
  <si>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</si>
  <si>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</si>
  <si>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</si>
  <si>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</si>
  <si>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</si>
  <si>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</si>
  <si>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</si>
  <si>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</si>
  <si>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</si>
  <si>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</si>
  <si>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</si>
  <si>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</si>
  <si>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</si>
  <si>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</si>
  <si>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</si>
  <si>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</si>
  <si>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</si>
  <si>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</si>
  <si>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</si>
  <si>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</si>
  <si>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</si>
  <si>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</si>
  <si>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</si>
  <si>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</si>
  <si>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</si>
  <si>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</si>
  <si>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</si>
  <si>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</si>
  <si>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</si>
  <si>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</si>
  <si>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</si>
  <si>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</si>
  <si>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</si>
  <si>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</si>
  <si>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</si>
  <si>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</si>
  <si>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</si>
  <si>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</si>
  <si>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</si>
  <si>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</si>
  <si>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</si>
  <si>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</si>
  <si>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</si>
  <si>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</si>
  <si>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</si>
  <si>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</si>
  <si>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</si>
  <si>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</si>
  <si>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</si>
  <si>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</si>
  <si>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</si>
  <si>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</si>
  <si>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</si>
  <si>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</si>
  <si>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</si>
  <si>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</si>
  <si>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</si>
  <si>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</si>
  <si>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</si>
  <si>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</si>
  <si>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</si>
  <si>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</si>
  <si>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</si>
  <si>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</si>
  <si>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</si>
  <si>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</si>
  <si>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</si>
  <si>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</si>
  <si>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</si>
  <si>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</si>
  <si>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</si>
  <si>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</si>
  <si>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</si>
  <si>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</si>
  <si>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</si>
  <si>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</si>
  <si>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</si>
  <si>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</si>
  <si>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</si>
  <si>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</si>
  <si>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</si>
  <si>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</si>
  <si>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</si>
  <si>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</si>
  <si>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</si>
  <si>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</si>
  <si>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</si>
  <si>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</si>
  <si>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</si>
  <si>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</si>
  <si>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</si>
  <si>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</si>
  <si>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</si>
  <si>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</si>
  <si>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</si>
  <si>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</si>
  <si>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</si>
  <si>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</si>
  <si>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</si>
  <si>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</si>
  <si>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</si>
  <si>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</si>
  <si>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</si>
  <si>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</si>
  <si>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</si>
  <si>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</si>
  <si>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</si>
  <si>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</si>
  <si>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</si>
  <si>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</si>
  <si>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</si>
  <si>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</si>
  <si>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</si>
  <si>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</si>
  <si>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</si>
  <si>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</si>
  <si>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</si>
  <si>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</si>
  <si>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</si>
  <si>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</si>
  <si>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</si>
  <si>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</si>
  <si>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</si>
  <si>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</si>
  <si>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</si>
  <si>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</si>
  <si>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</si>
  <si>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</si>
  <si>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</si>
  <si>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</si>
  <si>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</si>
  <si>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</si>
  <si>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</si>
  <si>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</si>
  <si>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</si>
  <si>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</si>
  <si>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</si>
  <si>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</si>
  <si>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</si>
  <si>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</si>
  <si>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</si>
  <si>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</si>
  <si>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</si>
  <si>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</si>
  <si>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</si>
  <si>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</si>
  <si>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</si>
  <si>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</si>
  <si>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</si>
  <si>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</si>
  <si>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</si>
  <si>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</si>
  <si>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</si>
  <si>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</si>
  <si>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</si>
  <si>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</si>
  <si>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</si>
  <si>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</si>
  <si>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</si>
  <si>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</si>
  <si>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</si>
  <si>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</si>
  <si>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</si>
  <si>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</si>
  <si>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</si>
  <si>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</si>
  <si>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</si>
  <si>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</si>
  <si>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</si>
  <si>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</si>
  <si>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</si>
  <si>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</si>
  <si>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</si>
  <si>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</si>
  <si>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</si>
  <si>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</si>
  <si>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</si>
  <si>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</si>
  <si>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</si>
  <si>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</si>
  <si>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</si>
  <si>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</si>
  <si>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</si>
  <si>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</si>
  <si>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</si>
  <si>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</si>
  <si>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</si>
  <si>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</si>
  <si>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</si>
  <si>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</si>
  <si>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</si>
  <si>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</si>
  <si>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</si>
  <si>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</si>
  <si>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</si>
  <si>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</si>
  <si>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</si>
  <si>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</si>
  <si>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</si>
  <si>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</si>
  <si>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</si>
  <si>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</si>
  <si>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</si>
  <si>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</si>
  <si>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</si>
  <si>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</si>
  <si>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</si>
  <si>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</si>
  <si>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</si>
  <si>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</si>
  <si>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</si>
  <si>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</si>
  <si>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</si>
  <si>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</si>
  <si>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</si>
  <si>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</si>
  <si>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</si>
  <si>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</si>
  <si>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</si>
  <si>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</si>
  <si>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</si>
  <si>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</si>
  <si>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</si>
  <si>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</si>
  <si>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</si>
  <si>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</si>
  <si>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</si>
  <si>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</si>
  <si>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</si>
  <si>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</si>
  <si>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</si>
  <si>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</si>
  <si>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</si>
  <si>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</si>
  <si>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</si>
  <si>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</si>
  <si>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</si>
  <si>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</si>
  <si>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</si>
  <si>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</si>
  <si>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</si>
  <si>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</si>
  <si>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</si>
  <si>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</si>
  <si>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</si>
  <si>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</si>
  <si>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</si>
  <si>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</si>
  <si>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</si>
  <si>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</si>
  <si>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</si>
  <si>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</si>
  <si>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</si>
  <si>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</si>
  <si>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</si>
  <si>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</si>
  <si>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</si>
  <si>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</si>
  <si>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</si>
  <si>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</si>
  <si>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</si>
  <si>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</si>
  <si>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</si>
  <si>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</si>
  <si>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</si>
  <si>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</si>
  <si>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</si>
  <si>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</si>
  <si>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</si>
  <si>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</si>
  <si>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</si>
  <si>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</si>
  <si>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</si>
  <si>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</si>
  <si>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</si>
  <si>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</si>
  <si>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</si>
  <si>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</si>
  <si>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</si>
  <si>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</si>
  <si>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</si>
  <si>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</si>
  <si>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</si>
  <si>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</si>
  <si>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</si>
  <si>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</si>
  <si>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</si>
  <si>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</si>
  <si>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</si>
  <si>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</si>
  <si>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</si>
  <si>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</si>
  <si>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</si>
  <si>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</si>
  <si>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</si>
  <si>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</si>
  <si>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</si>
  <si>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</si>
  <si>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</si>
  <si>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</si>
  <si>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</si>
  <si>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</si>
  <si>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</si>
  <si>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</si>
  <si>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</si>
  <si>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</si>
  <si>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</si>
  <si>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</si>
  <si>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</si>
  <si>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</si>
  <si>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</si>
  <si>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</si>
  <si>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</si>
  <si>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</si>
  <si>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</si>
  <si>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</si>
  <si>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</si>
  <si>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</si>
  <si>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</si>
  <si>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</si>
  <si>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</si>
  <si>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</si>
  <si>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</si>
  <si>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</si>
  <si>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</si>
  <si>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</si>
  <si>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</si>
  <si>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</si>
  <si>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</si>
  <si>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</si>
  <si>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</si>
  <si>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</si>
  <si>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</si>
  <si>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</si>
  <si>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</si>
  <si>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</si>
  <si>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</si>
  <si>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</si>
  <si>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</si>
  <si>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</si>
  <si>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</si>
  <si>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</si>
  <si>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</si>
  <si>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</si>
  <si>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</si>
  <si>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</si>
  <si>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</si>
  <si>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</si>
  <si>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</si>
  <si>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</si>
  <si>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</si>
  <si>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</si>
  <si>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</si>
  <si>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</si>
  <si>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</si>
  <si>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</si>
  <si>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</si>
  <si>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</si>
  <si>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</si>
  <si>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</si>
  <si>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</si>
  <si>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</si>
  <si>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</si>
  <si>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</si>
  <si>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</si>
  <si>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</si>
  <si>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</si>
  <si>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</si>
  <si>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</si>
  <si>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</si>
  <si>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</si>
  <si>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</si>
  <si>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</si>
  <si>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</si>
  <si>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</si>
  <si>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</si>
  <si>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</si>
  <si>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</si>
  <si>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</si>
  <si>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</si>
  <si>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</si>
  <si>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</si>
  <si>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</si>
  <si>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</si>
  <si>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</si>
  <si>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</si>
  <si>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</si>
  <si>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</si>
  <si>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</si>
  <si>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</si>
  <si>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</si>
  <si>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</si>
  <si>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</si>
  <si>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</si>
  <si>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</si>
  <si>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</si>
  <si>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</si>
  <si>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</si>
  <si>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</si>
  <si>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</si>
  <si>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</si>
  <si>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</si>
  <si>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</si>
  <si>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</si>
  <si>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</si>
  <si>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</si>
  <si>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</si>
  <si>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</si>
  <si>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</si>
  <si>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</si>
  <si>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</si>
  <si>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</si>
  <si>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</si>
  <si>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</si>
  <si>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</si>
  <si>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</si>
  <si>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</si>
  <si>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</si>
  <si>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</si>
  <si>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</si>
  <si>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</si>
  <si>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</si>
  <si>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</si>
  <si>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</si>
  <si>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</si>
  <si>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</si>
  <si>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</si>
  <si>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</si>
  <si>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</si>
  <si>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</si>
  <si>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</si>
  <si>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</si>
  <si>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</si>
  <si>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</si>
  <si>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</si>
  <si>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</si>
  <si>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</si>
  <si>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</si>
  <si>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</si>
  <si>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</si>
  <si>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</si>
  <si>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</si>
  <si>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</si>
  <si>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</si>
  <si>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</si>
  <si>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</si>
  <si>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</si>
  <si>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</si>
  <si>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</si>
  <si>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</si>
  <si>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</si>
  <si>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</si>
  <si>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</si>
  <si>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</si>
  <si>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</si>
  <si>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</si>
  <si>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</si>
  <si>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</si>
  <si>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</si>
  <si>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</si>
  <si>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</si>
  <si>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</si>
  <si>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</si>
  <si>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</si>
  <si>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</si>
  <si>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</si>
  <si>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</si>
  <si>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</si>
  <si>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</si>
  <si>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</si>
  <si>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</si>
  <si>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</si>
  <si>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</si>
  <si>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</si>
  <si>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</si>
  <si>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</si>
  <si>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</si>
  <si>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</si>
  <si>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</si>
  <si>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</si>
  <si>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</si>
  <si>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</si>
  <si>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</si>
  <si>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</si>
  <si>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</si>
  <si>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</si>
  <si>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</si>
  <si>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</si>
  <si>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</si>
  <si>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</si>
  <si>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</si>
  <si>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</si>
  <si>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</si>
  <si>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</si>
  <si>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</si>
  <si>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</si>
  <si>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</si>
  <si>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</si>
  <si>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</si>
  <si>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</si>
  <si>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</si>
  <si>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</si>
  <si>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</si>
  <si>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</si>
  <si>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</si>
  <si>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</si>
  <si>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</si>
  <si>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</si>
  <si>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</si>
  <si>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</si>
  <si>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</si>
  <si>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</si>
  <si>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</si>
  <si>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</si>
  <si>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</si>
  <si>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</si>
  <si>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</si>
  <si>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</si>
  <si>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</si>
  <si>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</si>
  <si>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</si>
  <si>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</si>
  <si>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</si>
  <si>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</si>
  <si>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</si>
  <si>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</si>
  <si>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</si>
  <si>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</si>
  <si>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</si>
  <si>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</si>
  <si>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</si>
  <si>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</si>
  <si>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</si>
  <si>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</si>
  <si>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</si>
  <si>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</si>
  <si>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</si>
  <si>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</si>
  <si>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</si>
  <si>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</si>
  <si>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</si>
  <si>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</si>
  <si>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</si>
  <si>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</si>
  <si>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</si>
  <si>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</si>
  <si>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</si>
  <si>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</si>
  <si>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</si>
  <si>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</si>
  <si>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</si>
  <si>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</si>
  <si>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</si>
  <si>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</si>
  <si>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</si>
  <si>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</si>
  <si>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</si>
  <si>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</si>
  <si>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</si>
  <si>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</si>
  <si>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</si>
  <si>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</si>
  <si>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</si>
  <si>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</si>
  <si>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</si>
  <si>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</si>
  <si>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</si>
  <si>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</si>
  <si>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</si>
  <si>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</si>
  <si>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</si>
  <si>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</si>
  <si>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</si>
  <si>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</si>
  <si>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</si>
  <si>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</si>
  <si>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</si>
  <si>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</si>
  <si>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</si>
  <si>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</si>
  <si>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</si>
  <si>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</si>
  <si>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</si>
  <si>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</si>
  <si>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</si>
  <si>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</si>
  <si>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</si>
  <si>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</si>
  <si>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</si>
  <si>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</si>
  <si>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</si>
  <si>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</si>
  <si>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</si>
  <si>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</si>
  <si>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</si>
  <si>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</si>
  <si>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</si>
  <si>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</si>
  <si>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</si>
  <si>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</si>
  <si>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</si>
  <si>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</si>
  <si>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</si>
  <si>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</si>
  <si>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</si>
  <si>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</si>
  <si>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</si>
  <si>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</si>
  <si>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</si>
  <si>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</si>
  <si>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</si>
  <si>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</si>
  <si>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</si>
  <si>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</si>
  <si>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</si>
  <si>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</si>
  <si>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</si>
  <si>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</si>
  <si>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</si>
  <si>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</si>
  <si>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</si>
  <si>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</si>
  <si>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</si>
  <si>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</si>
  <si>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</si>
  <si>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</si>
  <si>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</si>
  <si>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</si>
  <si>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</si>
  <si>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</si>
  <si>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</si>
  <si>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</si>
  <si>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</si>
  <si>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</si>
  <si>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</si>
  <si>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</si>
  <si>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</si>
  <si>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</si>
  <si>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</si>
  <si>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</si>
  <si>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</si>
  <si>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</si>
  <si>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</si>
  <si>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</si>
  <si>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</si>
  <si>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</si>
  <si>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</si>
  <si>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</si>
  <si>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</si>
  <si>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</si>
  <si>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</si>
  <si>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</si>
  <si>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</si>
  <si>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</si>
  <si>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</si>
  <si>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</si>
  <si>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</si>
  <si>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</si>
  <si>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</si>
  <si>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</si>
  <si>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</si>
  <si>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</si>
  <si>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</si>
  <si>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</si>
  <si>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</si>
  <si>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</si>
  <si>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</si>
  <si>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</si>
  <si>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</si>
  <si>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</si>
  <si>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</si>
  <si>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</si>
  <si>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</si>
  <si>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</si>
  <si>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</si>
  <si>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</si>
  <si>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</si>
  <si>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</si>
  <si>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</si>
  <si>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</si>
  <si>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</si>
  <si>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</si>
  <si>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</si>
  <si>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</si>
  <si>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</si>
  <si>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</si>
  <si>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</si>
  <si>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</si>
  <si>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</si>
  <si>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</si>
  <si>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</si>
  <si>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</si>
  <si>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</si>
  <si>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</si>
  <si>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</si>
  <si>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</si>
  <si>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</si>
  <si>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</si>
  <si>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</si>
  <si>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</si>
  <si>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</si>
  <si>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</si>
  <si>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</si>
  <si>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</si>
  <si>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</si>
  <si>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</si>
  <si>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</si>
  <si>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</si>
  <si>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</si>
  <si>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</si>
  <si>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</si>
  <si>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</si>
  <si>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</si>
  <si>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</si>
  <si>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</si>
  <si>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</si>
  <si>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</si>
  <si>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</si>
  <si>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</si>
  <si>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</si>
  <si>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</si>
  <si>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</si>
  <si>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</si>
  <si>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</si>
  <si>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</si>
  <si>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</si>
  <si>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</si>
  <si>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</si>
  <si>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</si>
  <si>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</si>
  <si>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</si>
  <si>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</si>
  <si>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</si>
  <si>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</si>
  <si>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</si>
  <si>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</si>
  <si>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</si>
  <si>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</si>
  <si>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</si>
  <si>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</si>
  <si>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</si>
  <si>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</si>
  <si>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</si>
  <si>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</si>
  <si>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</si>
  <si>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</si>
  <si>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</si>
  <si>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</si>
  <si>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</si>
  <si>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</si>
  <si>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</si>
  <si>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</si>
  <si>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</si>
  <si>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</si>
  <si>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</si>
  <si>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</si>
  <si>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</si>
  <si>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</si>
  <si>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</si>
  <si>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</si>
  <si>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</si>
  <si>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</si>
  <si>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</si>
  <si>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</si>
  <si>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</si>
  <si>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</si>
  <si>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</si>
  <si>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</si>
  <si>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</si>
  <si>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</si>
  <si>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</si>
  <si>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</si>
  <si>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</si>
  <si>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</si>
  <si>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</si>
  <si>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</si>
  <si>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</si>
  <si>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</si>
  <si>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</si>
  <si>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</si>
  <si>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</si>
  <si>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</si>
  <si>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</si>
  <si>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</si>
  <si>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</si>
  <si>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</si>
  <si>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</si>
  <si>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</si>
  <si>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</si>
  <si>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</si>
  <si>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</si>
  <si>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</si>
  <si>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</si>
  <si>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</si>
  <si>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</si>
  <si>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</si>
  <si>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</si>
  <si>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</si>
  <si>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</si>
  <si>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</si>
  <si>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</si>
  <si>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</si>
  <si>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</si>
  <si>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</si>
  <si>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</si>
  <si>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</si>
  <si>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</si>
  <si>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</si>
  <si>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</si>
  <si>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</si>
  <si>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</si>
  <si>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</si>
  <si>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</si>
  <si>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</si>
  <si>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</si>
  <si>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</si>
  <si>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</si>
  <si>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</si>
  <si>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</si>
  <si>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</si>
  <si>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</si>
  <si>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</si>
  <si>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</si>
  <si>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</si>
  <si>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</si>
  <si>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</si>
  <si>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</si>
  <si>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</si>
  <si>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</si>
  <si>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</si>
  <si>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</si>
  <si>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</si>
  <si>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</si>
  <si>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</si>
  <si>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</si>
  <si>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</si>
  <si>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</si>
  <si>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</si>
  <si>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</si>
  <si>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</si>
  <si>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</si>
  <si>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</si>
  <si>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</si>
  <si>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</si>
  <si>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</si>
  <si>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</si>
  <si>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</si>
  <si>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</si>
  <si>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</si>
  <si>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</si>
  <si>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</si>
  <si>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</si>
  <si>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</si>
  <si>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</si>
  <si>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</si>
  <si>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</si>
  <si>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</si>
  <si>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</si>
  <si>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</si>
  <si>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</si>
  <si>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</si>
  <si>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</si>
  <si>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</si>
  <si>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</si>
  <si>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</si>
  <si>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</si>
  <si>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</si>
  <si>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</si>
  <si>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</si>
  <si>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</si>
  <si>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</si>
  <si>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</si>
  <si>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</si>
  <si>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</si>
  <si>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</si>
  <si>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</si>
  <si>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</si>
  <si>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</si>
  <si>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</si>
  <si>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</si>
  <si>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</si>
  <si>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</si>
  <si>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</si>
  <si>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</si>
  <si>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</si>
  <si>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</si>
  <si>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</si>
  <si>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</si>
  <si>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</si>
  <si>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</si>
  <si>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</si>
  <si>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</si>
  <si>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</si>
  <si>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</si>
  <si>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</si>
  <si>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</si>
  <si>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</si>
  <si>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</si>
  <si>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</si>
  <si>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</si>
  <si>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</si>
  <si>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</si>
  <si>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</si>
  <si>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</si>
  <si>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</si>
  <si>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</si>
  <si>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</si>
  <si>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</si>
  <si>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</si>
  <si>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</si>
  <si>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</si>
  <si>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</si>
  <si>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</si>
  <si>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</si>
  <si>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</si>
  <si>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</si>
  <si>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</si>
  <si>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</si>
  <si>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</si>
  <si>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</si>
  <si>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</si>
  <si>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</si>
  <si>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</si>
  <si>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</si>
  <si>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</si>
  <si>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</si>
  <si>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</si>
  <si>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</si>
  <si>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</si>
  <si>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</si>
  <si>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</si>
  <si>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</si>
  <si>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</si>
  <si>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</si>
  <si>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</si>
  <si>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</si>
  <si>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</si>
  <si>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</si>
  <si>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</si>
  <si>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</si>
  <si>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</si>
  <si>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</si>
  <si>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</si>
  <si>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</si>
  <si>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</si>
  <si>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</si>
  <si>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</si>
  <si>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</si>
  <si>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</si>
  <si>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</si>
  <si>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</si>
  <si>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</si>
  <si>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</si>
  <si>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</si>
  <si>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</si>
  <si>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</si>
  <si>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</si>
  <si>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</si>
  <si>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</si>
  <si>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</si>
  <si>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</si>
  <si>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</si>
  <si>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</si>
  <si>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</si>
  <si>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</si>
  <si>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</si>
  <si>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</si>
  <si>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</si>
  <si>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</si>
  <si>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</si>
  <si>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</si>
  <si>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</si>
  <si>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</si>
  <si>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</si>
  <si>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</si>
  <si>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</si>
  <si>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</si>
  <si>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</si>
  <si>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</si>
  <si>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</si>
  <si>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</si>
  <si>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</si>
  <si>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</si>
  <si>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</si>
  <si>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</si>
  <si>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</si>
  <si>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</si>
  <si>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</si>
  <si>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</si>
  <si>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</si>
  <si>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</si>
  <si>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</si>
  <si>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</si>
  <si>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</si>
  <si>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</si>
  <si>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</si>
  <si>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</si>
  <si>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</si>
  <si>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</si>
  <si>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</si>
  <si>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</si>
  <si>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</si>
  <si>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</si>
  <si>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</si>
  <si>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</si>
  <si>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</si>
  <si>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</si>
  <si>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</si>
  <si>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</si>
  <si>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</si>
  <si>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</si>
  <si>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</si>
  <si>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</si>
  <si>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</si>
  <si>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</si>
  <si>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</si>
  <si>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</si>
  <si>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</si>
  <si>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</si>
  <si>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</si>
  <si>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</si>
  <si>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</si>
  <si>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</si>
  <si>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</si>
  <si>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</si>
  <si>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</si>
  <si>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</si>
  <si>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</si>
  <si>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</si>
  <si>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</si>
  <si>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</si>
  <si>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</si>
  <si>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</si>
  <si>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</si>
  <si>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</si>
  <si>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</si>
  <si>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</si>
  <si>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</si>
  <si>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</si>
  <si>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</si>
  <si>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</si>
  <si>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</si>
  <si>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</si>
  <si>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</si>
  <si>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</si>
  <si>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</si>
  <si>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</si>
  <si>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</si>
  <si>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</si>
  <si>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</si>
  <si>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</si>
  <si>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</si>
  <si>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</si>
  <si>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</si>
  <si>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</si>
  <si>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</si>
  <si>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</si>
  <si>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</si>
  <si>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</si>
  <si>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</si>
  <si>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</si>
  <si>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</si>
  <si>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</si>
  <si>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</si>
  <si>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</si>
  <si>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</si>
  <si>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</si>
  <si>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</si>
  <si>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</si>
  <si>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</si>
  <si>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</si>
  <si>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</si>
  <si>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</si>
  <si>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</si>
  <si>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</si>
  <si>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</si>
  <si>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</si>
  <si>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</si>
  <si>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</si>
  <si>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</si>
  <si>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</si>
  <si>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</si>
  <si>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</si>
  <si>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</si>
  <si>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</si>
  <si>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</si>
  <si>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</si>
  <si>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</si>
  <si>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</si>
  <si>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</si>
  <si>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</si>
  <si>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</si>
  <si>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</si>
  <si>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</si>
  <si>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</si>
  <si>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</si>
  <si>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</si>
  <si>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</si>
  <si>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</si>
  <si>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</si>
  <si>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</si>
  <si>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</si>
  <si>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</si>
  <si>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</si>
  <si>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</si>
  <si>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</si>
  <si>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</si>
  <si>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</si>
  <si>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</si>
  <si>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</si>
  <si>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</si>
  <si>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</si>
  <si>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</si>
  <si>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</si>
  <si>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</si>
  <si>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</si>
  <si>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</si>
  <si>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</si>
  <si>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</si>
  <si>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</si>
  <si>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</si>
  <si>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</si>
  <si>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</si>
  <si>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</si>
  <si>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</si>
  <si>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</si>
  <si>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</si>
  <si>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</si>
  <si>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</si>
  <si>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</si>
  <si>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</si>
  <si>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</si>
  <si>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</si>
  <si>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</si>
  <si>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</si>
  <si>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</si>
  <si>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</si>
  <si>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</si>
  <si>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</si>
  <si>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</si>
  <si>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</si>
  <si>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</si>
  <si>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</si>
  <si>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</si>
  <si>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</si>
  <si>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</si>
  <si>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</si>
  <si>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</si>
  <si>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</si>
  <si>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</si>
  <si>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</si>
  <si>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</si>
  <si>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</si>
  <si>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</si>
  <si>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</si>
  <si>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</si>
  <si>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</si>
  <si>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</si>
  <si>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</si>
  <si>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</si>
  <si>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</si>
  <si>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</si>
  <si>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</si>
  <si>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</si>
  <si>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</si>
  <si>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</si>
  <si>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</si>
  <si>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</si>
  <si>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</si>
  <si>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</si>
  <si>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</si>
  <si>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</si>
  <si>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</si>
  <si>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</si>
  <si>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</si>
  <si>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</si>
  <si>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</si>
  <si>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</si>
  <si>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</si>
  <si>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</si>
  <si>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</si>
  <si>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</si>
  <si>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</si>
  <si>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</si>
  <si>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</si>
  <si>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</si>
  <si>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</si>
  <si>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</si>
  <si>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</si>
  <si>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</si>
  <si>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</si>
  <si>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</si>
  <si>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</si>
  <si>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</si>
  <si>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</si>
  <si>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</si>
  <si>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</si>
  <si>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</si>
  <si>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</si>
  <si>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</si>
  <si>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</si>
  <si>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</si>
  <si>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</si>
  <si>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</si>
  <si>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</si>
  <si>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</si>
  <si>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</si>
  <si>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</si>
  <si>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</si>
  <si>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</si>
  <si>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</si>
  <si>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</si>
  <si>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</si>
  <si>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</si>
  <si>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</si>
  <si>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</si>
  <si>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</si>
  <si>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</si>
  <si>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</si>
  <si>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</si>
  <si>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</si>
  <si>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</si>
  <si>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</si>
  <si>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</si>
  <si>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</si>
  <si>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</si>
  <si>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</si>
  <si>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</si>
  <si>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</si>
  <si>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</si>
  <si>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</si>
  <si>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</si>
  <si>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</si>
  <si>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</si>
  <si>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</si>
  <si>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</si>
  <si>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</si>
  <si>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</si>
  <si>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</si>
  <si>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</si>
  <si>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</si>
  <si>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</si>
  <si>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</si>
  <si>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</si>
  <si>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</si>
  <si>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</si>
  <si>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</si>
  <si>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</si>
  <si>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</si>
  <si>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</si>
  <si>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</si>
  <si>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</si>
  <si>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</si>
  <si>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</si>
  <si>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</si>
  <si>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</si>
  <si>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</si>
  <si>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</si>
  <si>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</si>
  <si>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</si>
  <si>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</si>
  <si>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</si>
  <si>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</si>
  <si>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</si>
  <si>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</si>
  <si>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</si>
  <si>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</si>
  <si>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</si>
  <si>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</si>
  <si>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</si>
  <si>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</si>
  <si>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</si>
  <si>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</si>
  <si>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</si>
  <si>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</si>
  <si>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</si>
  <si>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</si>
  <si>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</si>
  <si>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</si>
  <si>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</si>
  <si>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</si>
  <si>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</si>
  <si>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</si>
  <si>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</si>
  <si>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</si>
  <si>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</si>
  <si>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</si>
  <si>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</si>
  <si>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</si>
  <si>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</si>
  <si>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</si>
  <si>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</si>
  <si>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</si>
  <si>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</si>
  <si>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</si>
  <si>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</si>
  <si>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</si>
  <si>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</si>
  <si>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</si>
  <si>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</si>
  <si>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</si>
  <si>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</si>
  <si>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</si>
  <si>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</si>
  <si>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</si>
  <si>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</si>
  <si>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</si>
  <si>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</si>
  <si>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</si>
  <si>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</si>
  <si>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</si>
  <si>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</si>
  <si>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</si>
  <si>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</si>
  <si>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</si>
  <si>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</si>
  <si>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</si>
  <si>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</si>
  <si>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</si>
  <si>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</si>
  <si>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</si>
  <si>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</si>
  <si>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</si>
  <si>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</si>
  <si>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</si>
  <si>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</si>
  <si>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</si>
  <si>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</si>
  <si>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</si>
  <si>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</si>
  <si>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</si>
  <si>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</si>
  <si>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</si>
  <si>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</si>
  <si>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</si>
  <si>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</si>
  <si>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</si>
  <si>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</si>
  <si>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</si>
  <si>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</si>
  <si>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</si>
  <si>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</si>
  <si>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</si>
  <si>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</si>
  <si>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</si>
  <si>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</si>
  <si>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</si>
  <si>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</si>
  <si>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</si>
  <si>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</si>
  <si>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</si>
  <si>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</si>
  <si>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</si>
  <si>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</si>
  <si>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</si>
  <si>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</si>
  <si>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</si>
  <si>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</si>
  <si>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</si>
  <si>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</si>
  <si>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</si>
  <si>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</si>
  <si>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</si>
  <si>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</si>
  <si>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</si>
  <si>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</si>
  <si>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</si>
  <si>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</si>
  <si>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</si>
  <si>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</si>
  <si>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</si>
  <si>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</si>
  <si>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</si>
  <si>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</si>
  <si>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</si>
  <si>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</si>
  <si>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</si>
  <si>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</si>
  <si>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</si>
  <si>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</si>
  <si>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</si>
  <si>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</si>
  <si>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</si>
  <si>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</si>
  <si>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</si>
  <si>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</si>
  <si>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</si>
  <si>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</si>
  <si>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</si>
  <si>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</si>
  <si>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</si>
  <si>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</si>
  <si>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</si>
  <si>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</si>
  <si>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</si>
  <si>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</si>
  <si>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</si>
  <si>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</si>
  <si>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</si>
  <si>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</si>
  <si>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</si>
  <si>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</si>
  <si>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</si>
  <si>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</si>
  <si>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</si>
  <si>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</si>
  <si>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</si>
  <si>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</si>
  <si>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</si>
  <si>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</si>
  <si>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</si>
  <si>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</si>
  <si>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</si>
  <si>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</si>
  <si>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</si>
  <si>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</si>
  <si>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</si>
  <si>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</si>
  <si>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</si>
  <si>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</si>
  <si>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</si>
  <si>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</si>
  <si>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</si>
  <si>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</si>
  <si>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</si>
  <si>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</si>
  <si>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</si>
  <si>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</si>
  <si>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</si>
  <si>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</si>
  <si>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</si>
  <si>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</si>
  <si>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</si>
  <si>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</si>
  <si>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</si>
  <si>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</si>
  <si>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</si>
  <si>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</si>
  <si>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</si>
  <si>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</si>
  <si>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</si>
  <si>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</si>
  <si>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</si>
  <si>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</si>
  <si>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</si>
  <si>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</si>
  <si>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</si>
  <si>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</si>
  <si>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</si>
  <si>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</si>
  <si>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</si>
  <si>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</si>
  <si>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</si>
  <si>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</si>
  <si>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</si>
  <si>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</si>
  <si>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</si>
  <si>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</si>
  <si>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</si>
  <si>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</si>
  <si>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</si>
  <si>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</si>
  <si>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</si>
  <si>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</si>
  <si>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</si>
  <si>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</si>
  <si>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</si>
  <si>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</si>
  <si>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</si>
  <si>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</si>
  <si>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</si>
  <si>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</si>
  <si>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</si>
  <si>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</si>
  <si>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</si>
  <si>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</si>
  <si>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</si>
  <si>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</si>
  <si>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</si>
  <si>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</si>
  <si>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</si>
  <si>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</si>
  <si>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</si>
  <si>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</si>
  <si>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</si>
  <si>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</si>
  <si>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</si>
  <si>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</si>
  <si>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</si>
  <si>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</si>
  <si>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</si>
  <si>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</si>
  <si>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</si>
  <si>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</si>
  <si>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</si>
  <si>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</si>
  <si>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</si>
  <si>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</si>
  <si>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</si>
  <si>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</si>
  <si>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</si>
  <si>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</si>
  <si>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</si>
  <si>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</si>
  <si>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</si>
  <si>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</si>
  <si>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</si>
  <si>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</si>
  <si>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</si>
  <si>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</si>
  <si>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</si>
  <si>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</si>
  <si>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</si>
  <si>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</si>
  <si>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</si>
  <si>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</si>
  <si>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</si>
  <si>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</si>
  <si>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</si>
  <si>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</si>
  <si>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</si>
  <si>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</si>
  <si>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</si>
  <si>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</si>
  <si>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</si>
  <si>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</si>
  <si>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</si>
  <si>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</si>
  <si>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</si>
  <si>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</si>
  <si>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</si>
  <si>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</si>
  <si>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</si>
  <si>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</si>
  <si>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</si>
  <si>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</si>
  <si>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</si>
  <si>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</si>
  <si>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</si>
  <si>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</si>
  <si>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</si>
  <si>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</si>
  <si>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</si>
  <si>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</si>
  <si>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</si>
  <si>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</si>
  <si>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</si>
  <si>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</si>
  <si>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</si>
  <si>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</si>
  <si>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</si>
  <si>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</si>
  <si>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</si>
  <si>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</si>
  <si>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</si>
  <si>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</si>
  <si>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</si>
  <si>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</si>
  <si>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</si>
  <si>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</si>
  <si>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</si>
  <si>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</si>
  <si>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</si>
  <si>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</si>
  <si>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</si>
  <si>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</si>
  <si>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</si>
  <si>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</si>
  <si>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</si>
  <si>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</si>
  <si>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</si>
  <si>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</si>
  <si>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</si>
  <si>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</si>
  <si>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</si>
  <si>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</si>
  <si>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</si>
  <si>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</si>
  <si>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</si>
  <si>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</si>
  <si>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</si>
  <si>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</si>
  <si>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</si>
  <si>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</si>
  <si>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</si>
  <si>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</si>
  <si>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</si>
  <si>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</si>
  <si>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</si>
  <si>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</si>
  <si>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</si>
  <si>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</si>
  <si>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</si>
  <si>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</si>
  <si>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</si>
  <si>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</si>
  <si>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</si>
  <si>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</si>
  <si>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</si>
  <si>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</si>
  <si>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</si>
  <si>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</si>
  <si>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</si>
  <si>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</si>
  <si>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</si>
  <si>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</si>
  <si>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</si>
  <si>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</si>
  <si>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</si>
  <si>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</si>
  <si>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</si>
  <si>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</si>
  <si>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</si>
  <si>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</si>
  <si>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</si>
  <si>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</si>
  <si>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</si>
  <si>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</si>
  <si>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</si>
  <si>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</si>
  <si>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</si>
  <si>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</si>
  <si>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</si>
  <si>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</si>
  <si>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</si>
  <si>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</si>
  <si>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</si>
  <si>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</si>
  <si>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</si>
  <si>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</si>
  <si>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</si>
  <si>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</si>
  <si>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</si>
  <si>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</si>
  <si>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</si>
  <si>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</si>
  <si>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</si>
  <si>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</si>
  <si>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</si>
  <si>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</si>
  <si>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</si>
  <si>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</si>
  <si>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</si>
  <si>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</si>
  <si>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</si>
  <si>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</si>
  <si>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</si>
  <si>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</si>
  <si>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</si>
  <si>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</si>
  <si>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</si>
  <si>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</si>
  <si>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</si>
  <si>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</si>
  <si>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</si>
  <si>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</si>
  <si>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</si>
  <si>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</si>
  <si>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</si>
  <si>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</si>
  <si>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</si>
  <si>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</si>
  <si>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</si>
  <si>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</si>
  <si>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</si>
  <si>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</si>
  <si>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</si>
  <si>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</si>
  <si>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</si>
  <si>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</si>
  <si>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</si>
  <si>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</si>
  <si>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</si>
  <si>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</si>
  <si>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</si>
  <si>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</si>
  <si>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</si>
  <si>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</si>
  <si>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</si>
  <si>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</si>
  <si>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</si>
  <si>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</si>
  <si>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</si>
  <si>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</si>
  <si>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</si>
  <si>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</si>
  <si>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</si>
  <si>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</si>
  <si>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</si>
  <si>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</si>
  <si>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</si>
  <si>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</si>
  <si>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</si>
  <si>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</si>
  <si>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</si>
  <si>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</si>
  <si>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</si>
  <si>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</si>
  <si>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</si>
  <si>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</si>
  <si>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</si>
  <si>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</si>
  <si>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</si>
  <si>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</si>
  <si>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</si>
  <si>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</si>
  <si>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</si>
  <si>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</si>
  <si>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</si>
  <si>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</si>
  <si>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</si>
  <si>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</si>
  <si>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</si>
  <si>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</si>
  <si>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</si>
  <si>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</si>
  <si>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</si>
  <si>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</si>
  <si>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</si>
  <si>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</si>
  <si>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</si>
  <si>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</si>
  <si>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</si>
  <si>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</si>
  <si>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</si>
  <si>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</si>
  <si>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</si>
  <si>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</si>
  <si>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</si>
  <si>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</si>
  <si>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</si>
  <si>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</si>
  <si>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</si>
  <si>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</si>
  <si>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</si>
  <si>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</si>
  <si>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</si>
  <si>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</si>
  <si>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</si>
  <si>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</si>
  <si>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</si>
  <si>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</si>
  <si>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</si>
  <si>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</si>
  <si>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</si>
  <si>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</si>
  <si>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</si>
  <si>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</si>
  <si>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</si>
  <si>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</si>
  <si>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</si>
  <si>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</si>
  <si>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</si>
  <si>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</si>
  <si>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</si>
  <si>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</si>
  <si>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</si>
  <si>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</si>
  <si>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</si>
  <si>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</si>
  <si>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</si>
  <si>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</si>
  <si>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</si>
  <si>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</si>
  <si>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</si>
  <si>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</si>
  <si>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</si>
  <si>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</si>
  <si>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</si>
  <si>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</si>
  <si>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</si>
  <si>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</si>
  <si>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</si>
  <si>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</si>
  <si>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</si>
  <si>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</si>
  <si>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</si>
  <si>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</si>
  <si>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</si>
  <si>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</si>
  <si>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</si>
  <si>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</si>
  <si>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</si>
  <si>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</si>
  <si>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</si>
  <si>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</si>
  <si>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</si>
  <si>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</si>
  <si>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</si>
  <si>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</si>
  <si>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</si>
  <si>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</si>
  <si>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</si>
  <si>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</si>
  <si>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</si>
  <si>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</si>
  <si>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</si>
  <si>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</si>
  <si>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</si>
  <si>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</si>
  <si>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</si>
  <si>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</si>
  <si>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</si>
  <si>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</si>
  <si>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</si>
  <si>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</si>
  <si>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</si>
  <si>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</si>
  <si>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</si>
  <si>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</si>
  <si>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</si>
  <si>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</si>
  <si>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</si>
  <si>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</si>
  <si>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</si>
  <si>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</si>
  <si>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</si>
  <si>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</si>
  <si>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</si>
  <si>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</si>
  <si>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</si>
  <si>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</si>
  <si>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</si>
  <si>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</si>
  <si>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</si>
  <si>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</si>
  <si>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</si>
  <si>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</si>
  <si>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</si>
  <si>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</si>
  <si>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</si>
  <si>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</si>
  <si>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</si>
  <si>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</si>
  <si>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</si>
  <si>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</si>
  <si>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</si>
  <si>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</si>
  <si>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</si>
  <si>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</si>
  <si>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</si>
  <si>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</si>
  <si>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</si>
  <si>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</si>
  <si>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</si>
  <si>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</si>
  <si>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</si>
  <si>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</si>
  <si>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</si>
  <si>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</si>
  <si>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</si>
  <si>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</si>
  <si>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</si>
  <si>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</si>
  <si>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</si>
  <si>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</si>
  <si>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</si>
  <si>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</si>
  <si>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</si>
  <si>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</si>
  <si>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</si>
  <si>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</si>
  <si>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</si>
  <si>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</si>
  <si>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</si>
  <si>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</si>
  <si>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</si>
  <si>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</si>
  <si>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</si>
  <si>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</si>
  <si>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</si>
  <si>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</si>
  <si>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</si>
  <si>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</si>
  <si>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</si>
  <si>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</si>
  <si>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</si>
  <si>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</si>
  <si>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</si>
  <si>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</si>
  <si>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</si>
  <si>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</si>
  <si>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</si>
  <si>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</si>
  <si>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</si>
  <si>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</si>
  <si>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</si>
  <si>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</si>
  <si>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</si>
  <si>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</si>
  <si>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</si>
  <si>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</si>
  <si>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</si>
  <si>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</si>
  <si>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</si>
  <si>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</si>
  <si>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</si>
  <si>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</si>
  <si>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</si>
  <si>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</si>
  <si>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</si>
  <si>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</si>
  <si>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</si>
  <si>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</si>
  <si>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</si>
  <si>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</si>
  <si>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</si>
  <si>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</si>
  <si>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</si>
  <si>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</si>
  <si>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</si>
  <si>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</si>
  <si>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</si>
  <si>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</si>
  <si>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</si>
  <si>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</si>
  <si>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</si>
  <si>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</si>
  <si>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</si>
  <si>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</si>
  <si>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</si>
  <si>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</si>
  <si>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</si>
  <si>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</si>
  <si>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</si>
  <si>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</si>
  <si>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</si>
  <si>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</si>
  <si>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</si>
  <si>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</si>
  <si>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</si>
  <si>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</si>
  <si>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</si>
  <si>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</si>
  <si>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</si>
  <si>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</si>
  <si>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</si>
  <si>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</si>
  <si>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</si>
  <si>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</si>
  <si>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</si>
  <si>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</si>
  <si>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</si>
  <si>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</si>
  <si>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</si>
  <si>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</si>
  <si>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</si>
  <si>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</si>
  <si>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</si>
  <si>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</si>
  <si>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</si>
  <si>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</si>
  <si>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</si>
  <si>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</si>
  <si>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</si>
  <si>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</si>
  <si>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</si>
  <si>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</si>
  <si>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</si>
  <si>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</si>
  <si>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</si>
  <si>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</si>
  <si>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</si>
  <si>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</si>
  <si>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</si>
  <si>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</si>
  <si>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</si>
  <si>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</si>
  <si>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</si>
  <si>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</si>
  <si>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</si>
  <si>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</si>
  <si>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</si>
  <si>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</si>
  <si>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</si>
  <si>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</si>
  <si>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</si>
  <si>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</si>
  <si>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</si>
  <si>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</si>
  <si>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</si>
  <si>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</si>
  <si>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</si>
  <si>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</si>
  <si>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</si>
  <si>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</si>
  <si>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</si>
  <si>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</si>
  <si>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</si>
  <si>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</si>
  <si>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</si>
  <si>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</si>
  <si>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</si>
  <si>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</si>
  <si>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</si>
  <si>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</si>
  <si>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</si>
  <si>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</si>
  <si>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</si>
  <si>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</si>
  <si>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</si>
  <si>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</si>
  <si>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</si>
  <si>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</si>
  <si>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</si>
  <si>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</si>
  <si>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</si>
  <si>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</si>
  <si>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</si>
  <si>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</si>
  <si>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</si>
  <si>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</si>
  <si>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</si>
  <si>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</si>
  <si>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</si>
  <si>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</si>
  <si>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</si>
  <si>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</si>
  <si>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</si>
  <si>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</si>
  <si>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</si>
  <si>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</si>
  <si>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</si>
  <si>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</si>
  <si>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</si>
  <si>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</si>
  <si>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</si>
  <si>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</si>
  <si>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</si>
  <si>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</si>
  <si>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</si>
  <si>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</si>
  <si>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</si>
  <si>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</si>
  <si>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</si>
  <si>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</si>
  <si>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</si>
  <si>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</si>
  <si>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</si>
  <si>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</si>
  <si>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</si>
  <si>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</si>
  <si>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</si>
  <si>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</si>
  <si>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</si>
  <si>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</si>
  <si>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</si>
  <si>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</si>
  <si>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</si>
  <si>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</si>
  <si>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</si>
  <si>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</si>
  <si>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</si>
  <si>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</si>
  <si>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</si>
  <si>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</si>
  <si>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</si>
  <si>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</si>
  <si>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</si>
  <si>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</si>
  <si>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</si>
  <si>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</si>
  <si>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</si>
  <si>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</si>
  <si>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</si>
  <si>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</si>
  <si>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</si>
  <si>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</si>
  <si>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</si>
  <si>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</si>
  <si>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</si>
  <si>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</si>
  <si>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</si>
  <si>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</si>
  <si>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</si>
  <si>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</si>
  <si>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</si>
  <si>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</si>
  <si>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</si>
  <si>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</si>
  <si>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</si>
  <si>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</si>
  <si>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</si>
  <si>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</si>
  <si>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</si>
  <si>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</si>
  <si>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</si>
  <si>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</si>
  <si>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</si>
  <si>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</si>
  <si>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</si>
  <si>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</si>
  <si>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</si>
  <si>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</si>
  <si>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</si>
  <si>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</si>
  <si>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</si>
  <si>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</si>
  <si>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</si>
  <si>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</si>
  <si>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</si>
  <si>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</si>
  <si>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</si>
  <si>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</si>
  <si>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</si>
  <si>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</si>
  <si>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</si>
  <si>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</si>
  <si>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</si>
  <si>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</si>
  <si>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</si>
  <si>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</si>
  <si>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</si>
  <si>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</si>
  <si>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</si>
  <si>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</si>
  <si>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</si>
  <si>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</si>
  <si>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</si>
  <si>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</si>
  <si>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</si>
  <si>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</si>
  <si>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</si>
  <si>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</si>
  <si>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</si>
  <si>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</si>
  <si>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</si>
  <si>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</si>
  <si>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</si>
  <si>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</si>
  <si>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</si>
  <si>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</si>
  <si>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</si>
  <si>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</si>
  <si>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</si>
  <si>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</si>
  <si>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</si>
  <si>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</si>
  <si>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</si>
  <si>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</si>
  <si>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</si>
  <si>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</si>
  <si>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</si>
  <si>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</si>
  <si>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</si>
  <si>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</si>
  <si>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</si>
  <si>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</si>
  <si>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</si>
  <si>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</si>
  <si>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</si>
  <si>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</si>
  <si>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</si>
  <si>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</si>
  <si>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</si>
  <si>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</si>
  <si>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</si>
  <si>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</si>
  <si>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</si>
  <si>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</si>
  <si>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</si>
  <si>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</si>
  <si>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</si>
  <si>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</si>
  <si>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</si>
  <si>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</si>
  <si>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</si>
  <si>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</si>
  <si>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</si>
  <si>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</si>
  <si>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</si>
  <si>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</si>
  <si>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</si>
  <si>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</si>
  <si>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</si>
  <si>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</si>
  <si>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</si>
  <si>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</si>
  <si>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</si>
  <si>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</si>
  <si>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</si>
  <si>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</si>
  <si>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</si>
  <si>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</si>
  <si>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</si>
  <si>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</si>
  <si>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</si>
  <si>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</si>
  <si>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</si>
  <si>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</si>
  <si>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</si>
  <si>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</si>
  <si>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</si>
  <si>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</si>
  <si>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</si>
  <si>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</si>
  <si>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</si>
  <si>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</si>
  <si>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</si>
  <si>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</si>
  <si>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</si>
  <si>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</si>
  <si>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</si>
  <si>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</si>
  <si>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</si>
  <si>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</si>
  <si>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</si>
  <si>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</si>
  <si>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</si>
  <si>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</si>
  <si>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</si>
  <si>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</si>
  <si>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</si>
  <si>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</si>
  <si>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</si>
  <si>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</si>
  <si>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</si>
  <si>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</si>
  <si>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</si>
  <si>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</si>
  <si>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</si>
  <si>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</si>
  <si>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</si>
  <si>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</si>
  <si>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</si>
  <si>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</si>
  <si>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</si>
  <si>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</si>
  <si>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</si>
  <si>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</si>
  <si>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</si>
  <si>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</si>
  <si>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</si>
  <si>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</si>
  <si>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</si>
  <si>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</si>
  <si>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</si>
  <si>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</si>
  <si>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</si>
  <si>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</si>
  <si>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</si>
  <si>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</si>
  <si>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</si>
  <si>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</si>
  <si>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</si>
  <si>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</si>
  <si>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</si>
  <si>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</si>
  <si>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</si>
  <si>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</si>
  <si>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</si>
  <si>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</si>
  <si>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</si>
  <si>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</si>
  <si>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</si>
  <si>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</si>
  <si>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</si>
  <si>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</si>
  <si>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</si>
  <si>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</si>
  <si>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</si>
  <si>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</si>
  <si>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</si>
  <si>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</si>
  <si>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</si>
  <si>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</si>
  <si>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</si>
  <si>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</si>
  <si>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</si>
  <si>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</si>
  <si>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</si>
  <si>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</si>
  <si>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</si>
  <si>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</si>
  <si>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</si>
  <si>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</si>
  <si>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</si>
  <si>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</si>
  <si>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</si>
  <si>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</si>
  <si>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</si>
  <si>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</si>
  <si>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</si>
  <si>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</si>
  <si>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</si>
  <si>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</si>
  <si>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</si>
  <si>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</si>
  <si>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</si>
  <si>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</si>
  <si>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</si>
  <si>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</si>
  <si>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</si>
  <si>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</si>
  <si>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</si>
  <si>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</si>
  <si>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</si>
  <si>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</si>
  <si>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</si>
  <si>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</si>
  <si>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</si>
  <si>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</si>
  <si>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</si>
  <si>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</si>
  <si>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</si>
  <si>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</si>
  <si>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</si>
  <si>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</si>
  <si>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</si>
  <si>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</si>
  <si>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</si>
  <si>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</si>
  <si>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</si>
  <si>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</si>
  <si>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</si>
  <si>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</si>
  <si>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</si>
  <si>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</si>
  <si>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</si>
  <si>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</si>
  <si>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</si>
  <si>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</si>
  <si>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</si>
  <si>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</si>
  <si>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</si>
  <si>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</si>
  <si>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</si>
  <si>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</si>
  <si>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</si>
  <si>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</si>
  <si>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</si>
  <si>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</si>
  <si>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</si>
  <si>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</si>
  <si>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</si>
  <si>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</si>
  <si>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</si>
  <si>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</si>
  <si>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</si>
  <si>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</si>
  <si>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</si>
  <si>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</si>
  <si>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</si>
  <si>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</si>
  <si>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</si>
  <si>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</si>
  <si>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</si>
  <si>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</si>
  <si>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</si>
  <si>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</si>
  <si>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</si>
  <si>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</si>
  <si>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</si>
  <si>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</si>
  <si>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</si>
  <si>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</si>
  <si>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</si>
  <si>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</si>
  <si>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</si>
  <si>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</si>
  <si>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</si>
  <si>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</si>
  <si>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</si>
  <si>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</si>
  <si>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</si>
  <si>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</si>
  <si>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</si>
  <si>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</si>
  <si>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</si>
  <si>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</si>
  <si>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</si>
  <si>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</si>
  <si>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</si>
  <si>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</si>
  <si>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</si>
  <si>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</si>
  <si>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</si>
  <si>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</si>
  <si>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</si>
  <si>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</si>
  <si>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</si>
  <si>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</si>
  <si>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</si>
  <si>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</si>
  <si>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</si>
  <si>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</si>
  <si>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</si>
  <si>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</si>
  <si>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</si>
  <si>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</si>
  <si>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</si>
  <si>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</si>
  <si>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</si>
  <si>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</si>
  <si>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</si>
  <si>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</si>
  <si>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</si>
  <si>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</si>
  <si>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</si>
  <si>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</si>
  <si>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</si>
  <si>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</si>
  <si>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</si>
  <si>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</si>
  <si>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</si>
  <si>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</si>
  <si>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</si>
  <si>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</si>
  <si>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</si>
  <si>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</si>
  <si>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</si>
  <si>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</si>
  <si>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</si>
  <si>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</si>
  <si>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</si>
  <si>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</si>
  <si>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</si>
  <si>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</si>
  <si>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</si>
  <si>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</si>
  <si>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</si>
  <si>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</si>
  <si>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</si>
  <si>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</si>
  <si>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</si>
  <si>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</si>
  <si>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</si>
  <si>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</si>
  <si>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</si>
  <si>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</si>
  <si>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</si>
  <si>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</si>
  <si>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</si>
  <si>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</si>
  <si>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</si>
  <si>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</si>
  <si>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</si>
  <si>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</si>
  <si>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</si>
  <si>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</si>
  <si>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</si>
  <si>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</si>
  <si>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</si>
  <si>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</si>
  <si>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</si>
  <si>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</si>
  <si>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</si>
  <si>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</si>
  <si>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</si>
  <si>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</si>
  <si>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</si>
  <si>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</si>
  <si>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</si>
  <si>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</si>
  <si>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</si>
  <si>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</si>
  <si>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</si>
  <si>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</si>
  <si>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</si>
  <si>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</si>
  <si>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</si>
  <si>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</si>
  <si>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</si>
  <si>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</si>
  <si>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</si>
  <si>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</si>
  <si>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</si>
  <si>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</si>
  <si>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</si>
  <si>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</si>
  <si>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</si>
  <si>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</si>
  <si>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</si>
  <si>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</si>
  <si>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</si>
  <si>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</si>
  <si>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</si>
  <si>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</si>
  <si>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</si>
  <si>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</si>
  <si>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</si>
  <si>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</si>
  <si>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</si>
  <si>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</si>
  <si>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</si>
  <si>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</si>
  <si>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</si>
  <si>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</si>
  <si>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</si>
  <si>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</si>
  <si>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</si>
  <si>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</si>
  <si>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</si>
  <si>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</si>
  <si>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</si>
  <si>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</si>
  <si>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</si>
  <si>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</si>
  <si>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</si>
  <si>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</si>
  <si>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</si>
  <si>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</si>
  <si>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</si>
  <si>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</si>
  <si>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</si>
  <si>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</si>
  <si>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</si>
  <si>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</si>
  <si>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</si>
  <si>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</si>
  <si>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</si>
  <si>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</si>
  <si>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</si>
  <si>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</si>
  <si>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</si>
  <si>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</si>
  <si>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</si>
  <si>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</si>
  <si>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</si>
  <si>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</si>
  <si>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</si>
  <si>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</si>
  <si>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</si>
  <si>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</si>
  <si>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</si>
  <si>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</si>
  <si>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</si>
  <si>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</si>
  <si>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</si>
  <si>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</si>
  <si>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</si>
  <si>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</si>
  <si>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</si>
  <si>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</si>
  <si>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</si>
  <si>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</si>
  <si>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</si>
  <si>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</si>
  <si>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</si>
  <si>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</si>
  <si>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</si>
  <si>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</si>
  <si>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</si>
  <si>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</si>
  <si>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</si>
  <si>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</si>
  <si>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</si>
  <si>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</si>
  <si>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</si>
  <si>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</si>
  <si>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</si>
  <si>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</si>
  <si>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</si>
  <si>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</si>
  <si>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</si>
  <si>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</si>
  <si>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</si>
  <si>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</si>
  <si>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</si>
  <si>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</si>
  <si>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</si>
  <si>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</si>
  <si>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</si>
  <si>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</si>
  <si>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</si>
  <si>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</si>
  <si>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</si>
  <si>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</si>
  <si>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</si>
  <si>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</si>
  <si>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</si>
  <si>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</si>
  <si>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</si>
  <si>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</si>
  <si>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</si>
  <si>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</si>
  <si>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</si>
  <si>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</si>
  <si>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</si>
  <si>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</si>
  <si>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</si>
  <si>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</si>
  <si>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</si>
  <si>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</si>
  <si>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</si>
  <si>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</si>
  <si>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</si>
  <si>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</si>
  <si>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</si>
  <si>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</si>
  <si>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</si>
  <si>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</si>
  <si>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</si>
  <si>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</si>
  <si>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</si>
  <si>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</si>
  <si>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</si>
  <si>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</si>
  <si>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</si>
  <si>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</si>
  <si>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</si>
  <si>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</si>
  <si>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</si>
  <si>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</si>
  <si>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</si>
  <si>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</si>
  <si>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</si>
  <si>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</si>
  <si>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</si>
  <si>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</si>
  <si>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</si>
  <si>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</si>
  <si>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</si>
  <si>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</si>
  <si>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</si>
  <si>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</si>
  <si>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</si>
  <si>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</si>
  <si>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</si>
  <si>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</si>
  <si>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</si>
  <si>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</si>
  <si>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</si>
  <si>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</si>
  <si>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</si>
  <si>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</si>
  <si>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</si>
  <si>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</si>
  <si>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</si>
  <si>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</si>
  <si>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</si>
  <si>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</si>
  <si>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</si>
  <si>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</si>
  <si>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</si>
  <si>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</si>
  <si>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</si>
  <si>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</si>
  <si>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</si>
  <si>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</si>
  <si>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</si>
  <si>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</si>
  <si>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</si>
  <si>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</si>
  <si>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</si>
  <si>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</si>
  <si>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</si>
  <si>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</si>
  <si>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</si>
  <si>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</si>
  <si>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</si>
  <si>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</si>
  <si>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</si>
  <si>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</si>
  <si>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</si>
  <si>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</si>
  <si>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</si>
  <si>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</si>
  <si>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</si>
  <si>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</si>
  <si>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</si>
  <si>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</si>
  <si>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</si>
  <si>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</si>
  <si>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</si>
  <si>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</si>
  <si>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</si>
  <si>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</si>
  <si>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</si>
  <si>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</si>
  <si>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</si>
  <si>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</si>
  <si>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</si>
  <si>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</si>
  <si>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</si>
  <si>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</si>
  <si>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</si>
  <si>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</si>
  <si>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</si>
  <si>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</si>
  <si>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</si>
  <si>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</si>
  <si>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</si>
  <si>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</si>
  <si>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</si>
  <si>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</si>
  <si>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</si>
  <si>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</si>
  <si>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</si>
  <si>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</si>
  <si>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</si>
  <si>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</si>
  <si>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</si>
  <si>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</si>
  <si>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</si>
  <si>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</si>
  <si>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</si>
  <si>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</si>
  <si>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</si>
  <si>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</si>
  <si>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</si>
  <si>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</si>
  <si>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</si>
  <si>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</si>
  <si>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</si>
  <si>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</si>
  <si>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</si>
  <si>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</si>
  <si>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</si>
  <si>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</si>
  <si>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</si>
  <si>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</si>
  <si>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</si>
  <si>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</si>
  <si>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</si>
  <si>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</si>
  <si>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</si>
  <si>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</si>
  <si>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</si>
  <si>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</si>
  <si>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</si>
  <si>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</si>
  <si>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</si>
  <si>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</si>
  <si>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</si>
  <si>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</si>
  <si>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</si>
  <si>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</si>
  <si>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</si>
  <si>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</si>
  <si>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</si>
  <si>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</si>
  <si>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</si>
  <si>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</si>
  <si>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</si>
  <si>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</si>
  <si>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</si>
  <si>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</si>
  <si>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</si>
  <si>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</si>
  <si>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</si>
  <si>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</si>
  <si>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</si>
  <si>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</si>
  <si>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</si>
  <si>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</si>
  <si>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</si>
  <si>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</si>
  <si>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</si>
  <si>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</si>
  <si>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</si>
  <si>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</si>
  <si>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</si>
  <si>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</si>
  <si>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</si>
  <si>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</si>
  <si>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</si>
  <si>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</si>
  <si>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</si>
  <si>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</si>
  <si>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</si>
  <si>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</si>
  <si>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</si>
  <si>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</si>
  <si>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</si>
  <si>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</si>
  <si>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</si>
  <si>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</si>
  <si>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</si>
  <si>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</si>
  <si>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</si>
  <si>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</si>
  <si>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</si>
  <si>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</si>
  <si>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</si>
  <si>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</si>
  <si>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</si>
  <si>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</si>
  <si>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</si>
  <si>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</si>
  <si>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</si>
  <si>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</si>
  <si>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</si>
  <si>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</si>
  <si>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</si>
  <si>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</si>
  <si>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</si>
  <si>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</si>
  <si>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</si>
  <si>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</si>
  <si>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</si>
  <si>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</si>
  <si>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</si>
  <si>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</si>
  <si>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</si>
  <si>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</si>
  <si>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</si>
  <si>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</si>
  <si>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</si>
  <si>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</si>
  <si>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</si>
  <si>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</si>
  <si>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</si>
  <si>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</si>
  <si>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</si>
  <si>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</si>
  <si>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</si>
  <si>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</si>
  <si>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</si>
  <si>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</si>
  <si>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</si>
  <si>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</si>
  <si>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</si>
  <si>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</si>
  <si>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</si>
  <si>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</si>
  <si>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</si>
  <si>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</si>
  <si>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</si>
  <si>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</si>
  <si>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</si>
  <si>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</si>
  <si>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</si>
  <si>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</si>
  <si>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</si>
  <si>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</si>
  <si>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</si>
  <si>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</si>
  <si>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</si>
  <si>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</si>
  <si>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</si>
  <si>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</si>
  <si>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</si>
  <si>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</si>
  <si>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</si>
  <si>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</si>
  <si>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</si>
  <si>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</si>
  <si>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</si>
  <si>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</si>
  <si>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</si>
  <si>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</si>
  <si>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</si>
  <si>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</si>
  <si>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</si>
  <si>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</si>
  <si>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</si>
  <si>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</si>
  <si>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</si>
  <si>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</si>
  <si>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</si>
  <si>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</si>
  <si>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</si>
  <si>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</si>
  <si>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</si>
  <si>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</si>
  <si>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</si>
  <si>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</si>
  <si>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</si>
  <si>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</si>
  <si>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</si>
  <si>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</si>
  <si>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</si>
  <si>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</si>
  <si>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</si>
  <si>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</si>
  <si>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</si>
  <si>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</si>
  <si>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</si>
  <si>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</si>
  <si>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</si>
  <si>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</si>
  <si>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</si>
  <si>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</si>
  <si>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</si>
  <si>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</si>
  <si>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</si>
  <si>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</si>
  <si>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</si>
  <si>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</si>
  <si>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</si>
  <si>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</si>
  <si>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</si>
  <si>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</si>
  <si>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</si>
  <si>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</si>
  <si>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</si>
  <si>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</si>
  <si>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</si>
  <si>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</si>
  <si>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</si>
  <si>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</si>
  <si>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</si>
  <si>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</si>
  <si>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</si>
  <si>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</si>
  <si>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</si>
  <si>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</si>
  <si>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</si>
  <si>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</si>
  <si>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</si>
  <si>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</si>
  <si>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</si>
  <si>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</si>
  <si>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</si>
  <si>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</si>
  <si>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</si>
  <si>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</si>
  <si>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</si>
  <si>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</si>
  <si>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</si>
  <si>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</si>
  <si>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</si>
  <si>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</si>
  <si>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</si>
  <si>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</si>
  <si>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</si>
  <si>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</si>
  <si>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</si>
  <si>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</si>
  <si>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</si>
  <si>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</si>
  <si>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</si>
  <si>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</si>
  <si>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</si>
  <si>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</si>
  <si>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</si>
  <si>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</si>
  <si>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</si>
  <si>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</si>
  <si>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</si>
  <si>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</si>
  <si>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</si>
  <si>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</si>
  <si>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</si>
  <si>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</si>
  <si>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</si>
  <si>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</si>
  <si>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</si>
  <si>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</si>
  <si>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</si>
  <si>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</si>
  <si>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</si>
  <si>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</si>
  <si>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</si>
  <si>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</si>
  <si>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</si>
  <si>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</si>
  <si>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</si>
  <si>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</si>
  <si>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</si>
  <si>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</si>
  <si>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</si>
  <si>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</si>
  <si>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</si>
  <si>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</si>
  <si>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</si>
  <si>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</si>
  <si>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</si>
  <si>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</si>
  <si>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</si>
  <si>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</si>
  <si>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</si>
  <si>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</si>
  <si>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</si>
  <si>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</si>
  <si>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</si>
  <si>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</si>
  <si>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</si>
  <si>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</si>
  <si>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</si>
  <si>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</si>
  <si>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</si>
  <si>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</si>
  <si>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</si>
  <si>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</si>
  <si>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</si>
  <si>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</si>
  <si>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</si>
  <si>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</si>
  <si>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</si>
  <si>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</si>
  <si>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</si>
  <si>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</si>
  <si>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</si>
  <si>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</si>
  <si>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</si>
  <si>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</si>
  <si>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</si>
  <si>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</si>
  <si>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</si>
  <si>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</si>
  <si>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</si>
  <si>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</si>
  <si>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</si>
  <si>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</si>
  <si>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</si>
  <si>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</si>
  <si>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</si>
  <si>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</si>
  <si>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</si>
  <si>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</si>
  <si>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</si>
  <si>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</si>
  <si>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</si>
  <si>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</si>
  <si>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</si>
  <si>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</si>
  <si>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</si>
  <si>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</si>
  <si>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</si>
  <si>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</si>
  <si>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</si>
  <si>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</si>
  <si>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</si>
  <si>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</si>
  <si>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</si>
  <si>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</si>
  <si>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</si>
  <si>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</si>
  <si>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</si>
  <si>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</si>
  <si>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</si>
  <si>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</si>
  <si>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</si>
  <si>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</si>
  <si>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</si>
  <si>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</si>
  <si>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</si>
  <si>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</si>
  <si>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</si>
  <si>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</si>
  <si>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</si>
  <si>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</si>
  <si>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</si>
  <si>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</si>
  <si>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</si>
  <si>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</si>
  <si>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</si>
  <si>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</si>
  <si>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</si>
  <si>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</si>
  <si>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</si>
  <si>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</si>
  <si>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</si>
  <si>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</si>
  <si>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</si>
  <si>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</si>
  <si>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</si>
  <si>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</si>
  <si>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</si>
  <si>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</si>
  <si>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</si>
  <si>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</si>
  <si>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</si>
  <si>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</si>
  <si>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</si>
  <si>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</si>
  <si>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</si>
  <si>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</si>
  <si>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</si>
  <si>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</si>
  <si>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</si>
  <si>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</si>
  <si>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</si>
  <si>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</si>
  <si>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</si>
  <si>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</si>
  <si>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</si>
  <si>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</si>
  <si>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</si>
  <si>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</si>
  <si>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</si>
  <si>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</si>
  <si>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</si>
  <si>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</si>
  <si>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</si>
  <si>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</si>
  <si>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</si>
  <si>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</si>
  <si>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</si>
  <si>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</si>
  <si>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</si>
  <si>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</si>
  <si>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</si>
  <si>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</si>
  <si>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</si>
  <si>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</si>
  <si>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</si>
  <si>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</si>
  <si>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</si>
  <si>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</si>
  <si>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</si>
  <si>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</si>
  <si>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</si>
  <si>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</si>
  <si>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</si>
  <si>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</si>
  <si>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</si>
  <si>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</si>
  <si>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</si>
  <si>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</si>
  <si>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</si>
  <si>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</si>
  <si>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</si>
  <si>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</si>
  <si>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</si>
  <si>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</si>
  <si>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</si>
  <si>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</si>
  <si>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</si>
  <si>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</si>
  <si>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</si>
  <si>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</si>
  <si>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</si>
  <si>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</si>
  <si>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</si>
  <si>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</si>
  <si>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</si>
  <si>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</si>
  <si>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</si>
  <si>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</si>
  <si>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</si>
  <si>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</si>
  <si>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</si>
  <si>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</si>
  <si>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</si>
  <si>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</si>
  <si>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</si>
  <si>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</si>
  <si>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</si>
  <si>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</si>
  <si>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</si>
  <si>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</si>
  <si>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</si>
  <si>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</si>
  <si>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</si>
  <si>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</si>
  <si>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</si>
  <si>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</si>
  <si>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</si>
  <si>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</si>
  <si>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</si>
  <si>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</si>
  <si>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</si>
  <si>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</si>
  <si>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</si>
  <si>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</si>
  <si>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</si>
  <si>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</si>
  <si>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</si>
  <si>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</si>
  <si>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</si>
  <si>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</si>
  <si>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</si>
  <si>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</si>
  <si>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</si>
  <si>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</si>
  <si>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</si>
  <si>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</si>
  <si>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</si>
  <si>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</si>
  <si>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</si>
  <si>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</si>
  <si>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</si>
  <si>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</si>
  <si>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</si>
  <si>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</si>
  <si>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</si>
  <si>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</si>
  <si>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</si>
  <si>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</si>
  <si>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</si>
  <si>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</si>
  <si>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</si>
  <si>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</si>
  <si>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</si>
  <si>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</si>
  <si>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</si>
  <si>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</si>
  <si>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</si>
  <si>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</si>
  <si>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</si>
  <si>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</si>
  <si>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</si>
  <si>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</si>
  <si>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</si>
  <si>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</si>
  <si>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</si>
  <si>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</si>
  <si>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</si>
  <si>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</si>
  <si>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</si>
  <si>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</si>
  <si>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</si>
  <si>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</si>
  <si>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</si>
  <si>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</si>
  <si>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</si>
  <si>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</si>
  <si>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</si>
  <si>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</si>
  <si>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</si>
  <si>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</si>
  <si>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</si>
  <si>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</si>
  <si>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</si>
  <si>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</si>
  <si>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</si>
  <si>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</si>
  <si>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</si>
  <si>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</si>
  <si>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</si>
  <si>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</si>
  <si>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</si>
  <si>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</si>
  <si>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</si>
  <si>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</si>
  <si>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</si>
  <si>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</si>
  <si>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</si>
  <si>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</si>
  <si>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</si>
  <si>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</si>
  <si>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</si>
  <si>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</si>
  <si>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</si>
  <si>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</si>
  <si>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</si>
  <si>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</si>
  <si>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</si>
  <si>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</si>
  <si>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</si>
  <si>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</si>
  <si>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</si>
  <si>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</si>
  <si>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</si>
  <si>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</si>
  <si>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</si>
  <si>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</si>
  <si>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</si>
  <si>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</si>
  <si>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</si>
  <si>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</si>
  <si>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</si>
  <si>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</si>
  <si>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</si>
  <si>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</si>
  <si>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</si>
  <si>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</si>
  <si>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</si>
  <si>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</si>
  <si>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</si>
  <si>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</si>
  <si>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</si>
  <si>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</si>
  <si>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</si>
  <si>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</si>
  <si>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</si>
  <si>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</si>
  <si>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</si>
  <si>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</si>
  <si>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</si>
  <si>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</si>
  <si>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</si>
  <si>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</si>
  <si>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</si>
  <si>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</si>
  <si>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</si>
  <si>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</si>
  <si>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</si>
  <si>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</si>
  <si>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</si>
  <si>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</si>
  <si>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</si>
  <si>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</si>
  <si>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</si>
  <si>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</si>
  <si>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</si>
  <si>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</si>
  <si>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</si>
  <si>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</si>
  <si>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</si>
  <si>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</si>
  <si>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</si>
  <si>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</si>
  <si>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</si>
  <si>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</si>
  <si>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</si>
  <si>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</si>
  <si>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</si>
  <si>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</si>
  <si>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</si>
  <si>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</si>
  <si>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</si>
  <si>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</si>
  <si>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</si>
  <si>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</si>
  <si>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</si>
  <si>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</si>
  <si>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</si>
  <si>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</si>
  <si>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</si>
  <si>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</si>
  <si>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</si>
  <si>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</si>
  <si>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</si>
  <si>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</si>
  <si>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</si>
  <si>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</si>
  <si>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</si>
  <si>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</si>
  <si>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</si>
  <si>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</si>
  <si>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</si>
  <si>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</si>
  <si>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</si>
  <si>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</si>
  <si>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</si>
  <si>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</si>
  <si>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</si>
  <si>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</si>
  <si>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</si>
  <si>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</si>
  <si>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</si>
  <si>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</si>
  <si>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</si>
  <si>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</si>
  <si>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</si>
  <si>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</si>
  <si>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</si>
  <si>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</si>
  <si>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</si>
  <si>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</si>
  <si>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</si>
  <si>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</si>
  <si>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</si>
  <si>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</si>
  <si>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</si>
  <si>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</si>
  <si>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</si>
  <si>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</si>
  <si>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</si>
  <si>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</si>
  <si>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</si>
  <si>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</si>
  <si>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</si>
  <si>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</si>
  <si>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</si>
  <si>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</si>
  <si>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</si>
  <si>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</si>
  <si>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</si>
  <si>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</si>
  <si>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</si>
  <si>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</si>
  <si>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</si>
  <si>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</si>
  <si>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</si>
  <si>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</si>
  <si>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</si>
  <si>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</si>
  <si>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</si>
  <si>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</si>
  <si>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</si>
  <si>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</si>
  <si>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</si>
  <si>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</si>
  <si>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</si>
  <si>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</si>
  <si>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</si>
  <si>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</si>
  <si>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</si>
  <si>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</si>
  <si>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</si>
  <si>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</si>
  <si>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</si>
  <si>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</si>
  <si>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</si>
  <si>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</si>
  <si>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</si>
  <si>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</si>
  <si>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</si>
  <si>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</si>
  <si>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</si>
  <si>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</si>
  <si>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</si>
  <si>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</si>
  <si>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</si>
  <si>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</si>
  <si>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</si>
  <si>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</si>
  <si>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</si>
  <si>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</si>
  <si>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</si>
  <si>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</si>
  <si>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</si>
  <si>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</si>
  <si>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</si>
  <si>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</si>
  <si>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</si>
  <si>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</si>
  <si>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</si>
  <si>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</si>
  <si>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</si>
  <si>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</si>
  <si>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</si>
  <si>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</si>
  <si>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</si>
  <si>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</si>
  <si>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</si>
  <si>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</si>
  <si>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</si>
  <si>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</si>
  <si>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</si>
  <si>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</si>
  <si>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</si>
  <si>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</si>
  <si>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</si>
  <si>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</si>
  <si>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</si>
  <si>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</si>
  <si>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</si>
  <si>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</si>
  <si>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</si>
  <si>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</si>
  <si>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</si>
  <si>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</si>
  <si>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</si>
  <si>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</si>
  <si>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</si>
  <si>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</si>
  <si>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</si>
  <si>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</si>
  <si>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</si>
  <si>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</si>
  <si>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</si>
  <si>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</si>
  <si>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</si>
  <si>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</si>
  <si>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</si>
  <si>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</si>
  <si>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</si>
  <si>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</si>
  <si>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</si>
  <si>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</si>
  <si>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</si>
  <si>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</si>
  <si>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</si>
  <si>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</si>
  <si>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</si>
  <si>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</si>
  <si>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</si>
  <si>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</si>
  <si>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</si>
  <si>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</si>
  <si>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</si>
  <si>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</si>
  <si>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</si>
  <si>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</si>
  <si>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</si>
  <si>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</si>
  <si>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</si>
  <si>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</si>
  <si>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</si>
  <si>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</si>
  <si>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</si>
  <si>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</si>
  <si>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</si>
  <si>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</si>
  <si>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</si>
  <si>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</si>
  <si>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</si>
  <si>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</si>
  <si>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</si>
  <si>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</si>
  <si>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</si>
  <si>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</si>
  <si>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</si>
  <si>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</si>
  <si>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</si>
  <si>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</si>
  <si>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</si>
  <si>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</si>
  <si>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</si>
  <si>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</si>
  <si>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</si>
  <si>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</si>
  <si>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</si>
  <si>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</si>
  <si>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</si>
  <si>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</si>
  <si>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</si>
  <si>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</si>
  <si>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</si>
  <si>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</si>
  <si>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</si>
  <si>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</si>
  <si>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</si>
  <si>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</si>
  <si>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</si>
  <si>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</si>
  <si>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</si>
  <si>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</si>
  <si>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</si>
  <si>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</si>
  <si>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</si>
  <si>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</si>
  <si>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</si>
  <si>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</si>
  <si>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</si>
  <si>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</si>
  <si>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</si>
  <si>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</si>
  <si>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</si>
  <si>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</si>
  <si>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</si>
  <si>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</si>
  <si>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</si>
  <si>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</si>
  <si>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</si>
  <si>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</si>
  <si>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</si>
  <si>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</si>
  <si>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</si>
  <si>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</si>
  <si>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</si>
  <si>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</si>
  <si>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</si>
  <si>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</si>
  <si>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</si>
  <si>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</si>
  <si>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</si>
  <si>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</si>
  <si>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</si>
  <si>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</si>
  <si>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</si>
  <si>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</si>
  <si>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</si>
  <si>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</si>
  <si>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</si>
  <si>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</si>
  <si>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</si>
  <si>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</si>
  <si>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</si>
  <si>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</si>
  <si>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</si>
  <si>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</si>
  <si>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</si>
  <si>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</si>
  <si>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</si>
  <si>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</si>
  <si>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</si>
  <si>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</si>
  <si>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</si>
  <si>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</si>
  <si>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</si>
  <si>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</si>
  <si>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</si>
  <si>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</si>
  <si>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</si>
  <si>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</si>
  <si>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</si>
  <si>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</si>
  <si>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</si>
  <si>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</si>
  <si>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</si>
  <si>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</si>
  <si>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</si>
  <si>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</si>
  <si>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</si>
  <si>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</si>
  <si>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</si>
  <si>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</si>
  <si>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</si>
  <si>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</si>
  <si>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</si>
  <si>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</si>
  <si>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</si>
  <si>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</si>
  <si>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</si>
  <si>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</si>
  <si>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</si>
  <si>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</si>
  <si>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</si>
  <si>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</si>
  <si>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</si>
  <si>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</si>
  <si>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</si>
  <si>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</si>
  <si>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</si>
  <si>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</si>
  <si>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</si>
  <si>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</si>
  <si>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</si>
  <si>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</si>
  <si>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</si>
  <si>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</si>
  <si>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</si>
  <si>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</si>
  <si>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</si>
  <si>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</si>
  <si>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</si>
  <si>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</si>
  <si>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</si>
  <si>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</si>
  <si>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</si>
  <si>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</si>
  <si>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</si>
  <si>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</si>
  <si>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</si>
  <si>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</si>
  <si>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</si>
  <si>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</si>
  <si>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</si>
  <si>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</si>
  <si>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</si>
  <si>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</si>
  <si>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</si>
  <si>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</si>
  <si>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</si>
  <si>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</si>
  <si>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</si>
  <si>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</si>
  <si>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</si>
  <si>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</si>
  <si>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</si>
  <si>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</si>
  <si>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</si>
  <si>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</si>
  <si>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</si>
  <si>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</si>
  <si>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</si>
  <si>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</si>
  <si>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</si>
  <si>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</si>
  <si>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</si>
  <si>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</si>
  <si>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</si>
  <si>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</si>
  <si>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</si>
  <si>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</si>
  <si>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</si>
  <si>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</si>
  <si>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</si>
  <si>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</si>
  <si>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</si>
  <si>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</si>
  <si>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</si>
  <si>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</si>
  <si>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</si>
  <si>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</si>
  <si>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</si>
  <si>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</si>
  <si>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</si>
  <si>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</si>
  <si>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</si>
  <si>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</si>
  <si>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</si>
  <si>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</si>
  <si>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</si>
  <si>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</si>
  <si>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</si>
  <si>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</si>
  <si>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</si>
  <si>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</si>
  <si>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</si>
  <si>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</si>
  <si>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</si>
  <si>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</si>
  <si>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</si>
  <si>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</si>
  <si>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</si>
  <si>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</si>
  <si>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</si>
  <si>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</si>
  <si>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</si>
  <si>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</si>
  <si>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</si>
  <si>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</si>
  <si>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</si>
  <si>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</si>
  <si>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</si>
  <si>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</si>
  <si>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</si>
  <si>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</si>
  <si>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</si>
  <si>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</si>
  <si>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</si>
  <si>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</si>
  <si>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</si>
  <si>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</si>
  <si>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</si>
  <si>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</si>
  <si>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</si>
  <si>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</si>
  <si>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</si>
  <si>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</si>
  <si>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</si>
  <si>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</si>
  <si>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</si>
  <si>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</si>
  <si>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</si>
  <si>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</si>
  <si>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</si>
  <si>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</si>
  <si>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</si>
  <si>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</si>
  <si>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</si>
  <si>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</si>
  <si>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</si>
  <si>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</si>
  <si>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</si>
  <si>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</si>
  <si>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</si>
  <si>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</si>
  <si>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</si>
  <si>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</si>
  <si>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</si>
  <si>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</si>
  <si>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</si>
  <si>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</si>
  <si>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</si>
  <si>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</si>
  <si>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</si>
  <si>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</si>
  <si>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</si>
  <si>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</si>
  <si>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</si>
  <si>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</si>
  <si>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</si>
  <si>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</si>
  <si>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</si>
  <si>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</si>
  <si>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</si>
  <si>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</si>
  <si>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</si>
  <si>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</si>
  <si>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</si>
  <si>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</si>
  <si>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</si>
  <si>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</si>
  <si>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</si>
  <si>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</si>
  <si>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</si>
  <si>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</si>
  <si>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</si>
  <si>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</si>
  <si>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</si>
  <si>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</si>
  <si>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</si>
  <si>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</si>
  <si>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</si>
  <si>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</si>
  <si>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</si>
  <si>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</si>
  <si>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</si>
  <si>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</si>
  <si>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</si>
  <si>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</si>
  <si>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</si>
  <si>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</si>
  <si>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</si>
  <si>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</si>
  <si>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</si>
  <si>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</si>
  <si>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</si>
  <si>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</si>
  <si>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</si>
  <si>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</si>
  <si>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</si>
  <si>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</si>
  <si>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</si>
  <si>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</si>
  <si>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</si>
  <si>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</si>
  <si>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</si>
  <si>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</si>
  <si>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</si>
  <si>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</si>
  <si>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</si>
  <si>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</si>
  <si>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</si>
  <si>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</si>
  <si>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</si>
  <si>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</si>
  <si>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</si>
  <si>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</si>
  <si>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</si>
  <si>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</si>
  <si>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</si>
  <si>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</si>
  <si>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</si>
  <si>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</si>
  <si>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</si>
  <si>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</si>
  <si>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</si>
  <si>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</si>
  <si>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</si>
  <si>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</si>
  <si>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</si>
  <si>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</si>
  <si>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</si>
  <si>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</si>
  <si>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</si>
  <si>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</si>
  <si>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</si>
  <si>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</si>
  <si>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</si>
  <si>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</si>
  <si>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</si>
  <si>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</si>
  <si>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</si>
  <si>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</si>
  <si>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</si>
  <si>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</si>
  <si>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</si>
  <si>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</si>
  <si>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</si>
  <si>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</si>
  <si>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</si>
  <si>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</si>
  <si>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</si>
  <si>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</si>
  <si>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</si>
  <si>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</si>
  <si>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</si>
  <si>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</si>
  <si>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</si>
  <si>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</si>
  <si>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</si>
  <si>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</si>
  <si>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</si>
  <si>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</si>
  <si>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</si>
  <si>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</si>
  <si>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</si>
  <si>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</si>
  <si>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</si>
  <si>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</si>
  <si>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</si>
  <si>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</si>
  <si>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</si>
  <si>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</si>
  <si>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</si>
  <si>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</si>
  <si>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</si>
  <si>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</si>
  <si>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</si>
  <si>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</si>
  <si>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</si>
  <si>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</si>
  <si>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</si>
  <si>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</si>
  <si>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</si>
  <si>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</si>
  <si>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</si>
  <si>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</si>
  <si>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</si>
  <si>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</si>
  <si>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</si>
  <si>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</si>
  <si>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</si>
  <si>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</si>
  <si>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</si>
  <si>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</si>
  <si>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</si>
  <si>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</si>
  <si>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</si>
  <si>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</si>
  <si>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</si>
  <si>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</si>
  <si>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</si>
  <si>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</si>
  <si>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</si>
  <si>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</si>
  <si>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</si>
  <si>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</si>
  <si>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</si>
  <si>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</si>
  <si>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</si>
  <si>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</si>
  <si>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</si>
  <si>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</si>
  <si>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</si>
  <si>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</si>
  <si>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</si>
  <si>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</si>
  <si>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</si>
  <si>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</si>
  <si>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</si>
  <si>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</si>
  <si>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</si>
  <si>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</si>
  <si>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</si>
  <si>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</si>
  <si>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</si>
  <si>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</si>
  <si>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</si>
  <si>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</si>
  <si>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</si>
  <si>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</si>
  <si>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</si>
  <si>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</si>
  <si>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</si>
  <si>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</si>
  <si>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</si>
  <si>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</si>
  <si>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</si>
  <si>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</si>
  <si>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</si>
  <si>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</si>
  <si>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</si>
  <si>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</si>
  <si>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</si>
  <si>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</si>
  <si>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</si>
  <si>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</si>
  <si>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</si>
  <si>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</si>
  <si>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</si>
  <si>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</si>
  <si>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</si>
  <si>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</si>
  <si>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</si>
  <si>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</si>
  <si>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</si>
  <si>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</si>
  <si>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</si>
  <si>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</si>
  <si>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</si>
  <si>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</si>
  <si>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</si>
  <si>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</si>
  <si>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</si>
  <si>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</si>
  <si>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</si>
  <si>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</si>
  <si>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</si>
  <si>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</si>
  <si>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</si>
  <si>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</si>
  <si>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</si>
  <si>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</si>
  <si>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</si>
  <si>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</si>
  <si>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</si>
  <si>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</si>
  <si>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</si>
  <si>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</si>
  <si>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</si>
  <si>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</si>
  <si>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</si>
  <si>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</si>
  <si>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</si>
  <si>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</si>
  <si>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</si>
  <si>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</si>
  <si>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</si>
  <si>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</si>
  <si>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</si>
  <si>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</si>
  <si>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</si>
  <si>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</si>
  <si>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</si>
  <si>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</si>
  <si>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</si>
  <si>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</si>
  <si>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</si>
  <si>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</si>
  <si>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</si>
  <si>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</si>
  <si>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</si>
  <si>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</si>
  <si>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</si>
  <si>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</si>
  <si>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</si>
  <si>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</si>
  <si>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</si>
  <si>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</si>
  <si>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</si>
  <si>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</si>
  <si>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</si>
  <si>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</si>
  <si>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</si>
  <si>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</si>
  <si>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</si>
  <si>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</si>
  <si>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</si>
  <si>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</si>
  <si>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</si>
  <si>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</si>
  <si>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</si>
  <si>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</si>
  <si>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</si>
  <si>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</si>
  <si>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</si>
  <si>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</si>
  <si>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</si>
  <si>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</si>
  <si>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</si>
  <si>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</si>
  <si>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</si>
  <si>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</si>
  <si>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</si>
  <si>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</si>
  <si>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</si>
  <si>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</si>
  <si>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</si>
  <si>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</si>
  <si>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</si>
  <si>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</si>
  <si>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</si>
  <si>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</si>
  <si>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</si>
  <si>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</si>
  <si>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</si>
  <si>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</si>
  <si>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</si>
  <si>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</si>
  <si>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</si>
  <si>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</si>
  <si>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</si>
  <si>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</si>
  <si>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</si>
  <si>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</si>
  <si>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</si>
  <si>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</si>
  <si>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</si>
  <si>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</si>
  <si>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</si>
  <si>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</si>
  <si>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</si>
  <si>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</si>
  <si>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</si>
  <si>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</si>
  <si>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</si>
  <si>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</si>
  <si>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</si>
  <si>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</si>
  <si>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</si>
  <si>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</si>
  <si>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</si>
  <si>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</si>
  <si>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</si>
  <si>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</si>
  <si>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</si>
  <si>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</si>
  <si>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</si>
  <si>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</si>
  <si>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</si>
  <si>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</si>
  <si>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</si>
  <si>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</si>
  <si>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</si>
  <si>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</si>
  <si>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</si>
  <si>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</si>
  <si>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</si>
  <si>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</si>
  <si>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</si>
  <si>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</si>
  <si>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</si>
  <si>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</si>
  <si>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</si>
  <si>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</si>
  <si>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</si>
  <si>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</si>
  <si>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</si>
  <si>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</si>
  <si>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</si>
  <si>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</si>
  <si>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</si>
  <si>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</si>
  <si>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</si>
  <si>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</si>
  <si>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</si>
  <si>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</si>
  <si>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</si>
  <si>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</si>
  <si>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</si>
  <si>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</si>
  <si>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</si>
  <si>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</si>
  <si>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</si>
  <si>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</si>
  <si>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</si>
  <si>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</si>
  <si>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</si>
  <si>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</si>
  <si>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</si>
  <si>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</si>
  <si>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</si>
  <si>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</si>
  <si>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</si>
  <si>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</si>
  <si>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</si>
  <si>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</si>
  <si>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</si>
  <si>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</si>
  <si>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</si>
  <si>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</si>
  <si>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</si>
  <si>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</si>
  <si>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</si>
  <si>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</si>
  <si>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</si>
  <si>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</si>
  <si>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</si>
  <si>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</si>
  <si>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</si>
  <si>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</si>
  <si>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</si>
  <si>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</si>
  <si>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</si>
  <si>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</si>
  <si>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</si>
  <si>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</si>
  <si>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</si>
  <si>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</si>
  <si>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</si>
  <si>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</si>
  <si>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</si>
  <si>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</si>
  <si>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</si>
  <si>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</si>
  <si>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</si>
  <si>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</si>
  <si>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</si>
  <si>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</si>
  <si>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</si>
  <si>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</si>
  <si>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</si>
  <si>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</si>
  <si>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</si>
  <si>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</si>
  <si>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</si>
  <si>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</si>
  <si>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</si>
  <si>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</si>
  <si>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</si>
  <si>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</si>
  <si>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</si>
  <si>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</si>
  <si>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</si>
  <si>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</si>
  <si>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</si>
  <si>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</si>
  <si>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</si>
  <si>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</si>
  <si>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</si>
  <si>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</si>
  <si>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</si>
  <si>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</si>
  <si>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</si>
  <si>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</si>
  <si>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</si>
  <si>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</si>
  <si>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</si>
  <si>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</si>
  <si>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</si>
  <si>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</si>
  <si>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</si>
  <si>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</si>
  <si>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</si>
  <si>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</si>
  <si>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</si>
  <si>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</si>
  <si>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</si>
  <si>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</si>
  <si>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</si>
  <si>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</si>
  <si>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</si>
  <si>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</si>
  <si>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</si>
  <si>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</si>
  <si>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</si>
  <si>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</si>
  <si>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</si>
  <si>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</si>
  <si>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</si>
  <si>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</si>
  <si>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</si>
  <si>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</si>
  <si>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</si>
  <si>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</si>
  <si>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</si>
  <si>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</si>
  <si>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</si>
  <si>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</si>
  <si>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</si>
  <si>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</si>
  <si>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</si>
  <si>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</si>
  <si>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</si>
  <si>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</si>
  <si>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</si>
  <si>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</si>
  <si>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</si>
  <si>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</si>
  <si>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</si>
  <si>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</si>
  <si>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</si>
  <si>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</si>
  <si>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</si>
  <si>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</si>
  <si>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</si>
  <si>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</si>
  <si>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</si>
  <si>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</si>
  <si>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</si>
  <si>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</si>
  <si>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</si>
  <si>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</si>
  <si>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</si>
  <si>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</si>
  <si>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</si>
  <si>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</si>
  <si>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</si>
  <si>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</si>
  <si>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</si>
  <si>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</si>
  <si>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</si>
  <si>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</si>
  <si>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</si>
  <si>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</si>
  <si>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</si>
  <si>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</si>
  <si>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</si>
  <si>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</si>
  <si>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</si>
  <si>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</si>
  <si>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</si>
  <si>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</si>
  <si>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</si>
  <si>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</si>
  <si>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</si>
  <si>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</si>
  <si>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</si>
  <si>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</si>
  <si>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</si>
  <si>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</si>
  <si>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</si>
  <si>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</si>
  <si>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</si>
  <si>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</si>
  <si>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</si>
  <si>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</si>
  <si>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</si>
  <si>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</si>
  <si>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</si>
  <si>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</si>
  <si>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</si>
  <si>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</si>
  <si>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</si>
  <si>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</si>
  <si>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</si>
  <si>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</si>
  <si>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</si>
  <si>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</si>
  <si>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</si>
  <si>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</si>
  <si>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</si>
  <si>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</si>
  <si>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</si>
  <si>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</si>
  <si>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</si>
  <si>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</si>
  <si>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</si>
  <si>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</si>
  <si>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</si>
  <si>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</si>
  <si>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</si>
  <si>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</si>
  <si>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</si>
  <si>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</si>
  <si>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</si>
  <si>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</si>
  <si>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</si>
  <si>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</si>
  <si>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</si>
  <si>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</si>
  <si>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</si>
  <si>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</si>
  <si>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</si>
  <si>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</si>
  <si>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</si>
  <si>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</si>
  <si>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</si>
  <si>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</si>
  <si>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</si>
  <si>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</si>
  <si>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</si>
  <si>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</si>
  <si>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</si>
  <si>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</si>
  <si>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</si>
  <si>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</si>
  <si>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</si>
  <si>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</si>
  <si>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</si>
  <si>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</si>
  <si>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</si>
  <si>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</si>
  <si>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</si>
  <si>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</si>
  <si>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</si>
  <si>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</si>
  <si>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</si>
  <si>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</si>
  <si>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</si>
  <si>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</si>
  <si>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</si>
  <si>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</si>
  <si>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</si>
  <si>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</si>
  <si>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</si>
  <si>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</si>
  <si>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</si>
  <si>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</si>
  <si>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</si>
  <si>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</si>
  <si>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</si>
  <si>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</si>
  <si>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</si>
  <si>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</si>
  <si>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</si>
  <si>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</si>
  <si>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</si>
  <si>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</si>
  <si>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</si>
  <si>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</si>
  <si>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</si>
  <si>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</si>
  <si>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</si>
  <si>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</si>
  <si>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</si>
  <si>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</si>
  <si>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</si>
  <si>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</si>
  <si>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</si>
  <si>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</si>
  <si>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</si>
  <si>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</si>
  <si>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</si>
  <si>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</si>
  <si>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</si>
  <si>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</si>
  <si>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</si>
  <si>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</si>
  <si>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</si>
  <si>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</si>
  <si>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</si>
  <si>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</si>
  <si>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</si>
  <si>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</si>
  <si>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</si>
  <si>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</si>
  <si>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</si>
  <si>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</si>
  <si>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</si>
  <si>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</si>
  <si>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</si>
  <si>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</si>
  <si>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</si>
  <si>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</si>
  <si>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</si>
  <si>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</si>
  <si>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</si>
  <si>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</si>
  <si>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</si>
  <si>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</si>
  <si>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</si>
  <si>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</si>
  <si>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</si>
  <si>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</si>
  <si>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</si>
  <si>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</si>
  <si>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</si>
  <si>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</si>
  <si>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</si>
  <si>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</si>
  <si>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</si>
  <si>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</si>
  <si>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</si>
  <si>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</si>
  <si>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</si>
  <si>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</si>
  <si>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</si>
  <si>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</si>
  <si>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</si>
  <si>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</si>
  <si>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</si>
  <si>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</si>
  <si>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</si>
  <si>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</si>
  <si>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</si>
  <si>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</si>
  <si>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</si>
  <si>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</si>
  <si>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</si>
  <si>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</si>
  <si>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</si>
  <si>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</si>
  <si>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</si>
  <si>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</si>
  <si>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</si>
  <si>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</si>
  <si>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</si>
  <si>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</si>
  <si>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</si>
  <si>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</si>
  <si>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</si>
  <si>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</si>
  <si>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</si>
  <si>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</si>
  <si>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</si>
  <si>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</si>
  <si>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</si>
  <si>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</si>
  <si>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</si>
  <si>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</si>
  <si>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</si>
  <si>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</si>
  <si>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</si>
  <si>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</si>
  <si>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</si>
  <si>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</si>
  <si>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</si>
  <si>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</si>
  <si>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</si>
  <si>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</si>
  <si>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</si>
  <si>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</si>
  <si>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</si>
  <si>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</si>
  <si>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</si>
  <si>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</si>
  <si>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</si>
  <si>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</si>
  <si>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</si>
  <si>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</si>
  <si>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</si>
  <si>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</si>
  <si>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</si>
  <si>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</si>
  <si>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</si>
  <si>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</si>
  <si>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</si>
  <si>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</si>
  <si>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</si>
  <si>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</si>
  <si>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</si>
  <si>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</si>
  <si>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</si>
  <si>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</si>
  <si>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</si>
  <si>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</si>
  <si>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</si>
  <si>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</si>
  <si>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</si>
  <si>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</si>
  <si>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</si>
  <si>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</si>
  <si>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</si>
  <si>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</si>
  <si>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</si>
  <si>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</si>
  <si>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</si>
  <si>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</si>
  <si>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</si>
  <si>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</si>
  <si>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</si>
  <si>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</si>
  <si>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</si>
  <si>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</si>
  <si>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</si>
  <si>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</si>
  <si>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</si>
  <si>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</si>
  <si>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</si>
  <si>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</si>
  <si>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</si>
  <si>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</si>
  <si>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</si>
  <si>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</si>
  <si>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</si>
  <si>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</si>
  <si>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</si>
  <si>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</si>
  <si>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</si>
  <si>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</si>
  <si>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</si>
  <si>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</si>
  <si>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</si>
  <si>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</si>
  <si>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</si>
  <si>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</si>
  <si>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</si>
  <si>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</si>
  <si>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</si>
  <si>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</si>
  <si>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</si>
  <si>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</si>
  <si>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</si>
  <si>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</si>
  <si>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</si>
  <si>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</si>
  <si>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</si>
  <si>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</si>
  <si>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</si>
  <si>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</si>
  <si>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</si>
  <si>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</si>
  <si>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</si>
  <si>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</si>
  <si>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</si>
  <si>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</si>
  <si>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</si>
  <si>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</si>
  <si>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</si>
  <si>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</si>
  <si>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</si>
  <si>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</si>
  <si>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</si>
  <si>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</si>
  <si>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</si>
  <si>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</si>
  <si>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</si>
  <si>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</si>
  <si>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</si>
  <si>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</si>
  <si>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</si>
  <si>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</si>
  <si>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</si>
  <si>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</si>
  <si>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</si>
  <si>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</si>
  <si>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</si>
  <si>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</si>
  <si>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</si>
  <si>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</si>
  <si>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</si>
  <si>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</si>
  <si>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</si>
  <si>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</si>
  <si>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</si>
  <si>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</si>
  <si>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</si>
  <si>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</si>
  <si>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</si>
  <si>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</si>
  <si>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</si>
  <si>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</si>
  <si>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</si>
  <si>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</si>
  <si>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</si>
  <si>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</si>
  <si>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</si>
  <si>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</si>
  <si>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</si>
  <si>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</si>
  <si>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</si>
  <si>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</si>
  <si>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</si>
  <si>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</si>
  <si>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</si>
  <si>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</si>
  <si>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</si>
  <si>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</si>
  <si>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</si>
  <si>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</si>
  <si>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</si>
  <si>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</si>
  <si>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</si>
  <si>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</si>
  <si>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</si>
  <si>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</si>
  <si>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</si>
  <si>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</si>
  <si>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</si>
  <si>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</si>
  <si>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</si>
  <si>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</si>
  <si>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</si>
  <si>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</si>
  <si>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</si>
  <si>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</si>
  <si>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</si>
  <si>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</si>
  <si>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</si>
  <si>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</si>
  <si>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</si>
  <si>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</si>
  <si>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</si>
  <si>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</si>
  <si>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</si>
  <si>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</si>
  <si>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</si>
  <si>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</si>
  <si>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</si>
  <si>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</si>
  <si>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</si>
  <si>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</si>
  <si>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</si>
  <si>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</si>
  <si>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</si>
  <si>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</si>
  <si>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</si>
  <si>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</si>
  <si>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</si>
  <si>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</si>
  <si>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</si>
  <si>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</si>
  <si>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</si>
  <si>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</si>
  <si>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</si>
  <si>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</si>
  <si>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</si>
  <si>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</si>
  <si>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</si>
  <si>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</si>
  <si>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</si>
  <si>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</si>
  <si>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</si>
  <si>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</si>
  <si>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</si>
  <si>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</si>
  <si>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</si>
  <si>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</si>
  <si>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</si>
  <si>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</si>
  <si>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</si>
  <si>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</si>
  <si>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</si>
  <si>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</si>
  <si>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</si>
  <si>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</si>
  <si>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</si>
  <si>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</si>
  <si>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</si>
  <si>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</si>
  <si>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</si>
  <si>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</si>
  <si>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</si>
  <si>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</si>
  <si>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</si>
  <si>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</si>
  <si>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</si>
  <si>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</si>
  <si>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</si>
  <si>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</si>
  <si>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</si>
  <si>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</si>
  <si>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</si>
  <si>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</si>
  <si>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</si>
  <si>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</si>
  <si>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</si>
  <si>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</si>
  <si>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</si>
  <si>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</si>
  <si>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</si>
  <si>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</si>
  <si>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</si>
  <si>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</si>
  <si>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</si>
  <si>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</si>
  <si>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</si>
  <si>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</si>
  <si>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</si>
  <si>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</si>
  <si>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</si>
  <si>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</si>
  <si>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</si>
  <si>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</si>
  <si>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</si>
  <si>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</si>
  <si>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</si>
  <si>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</si>
  <si>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</si>
  <si>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</si>
  <si>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</si>
  <si>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</si>
  <si>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</si>
  <si>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</si>
  <si>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</si>
  <si>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</si>
  <si>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</si>
  <si>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</si>
  <si>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</si>
  <si>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</si>
  <si>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</si>
  <si>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</si>
  <si>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</si>
  <si>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</si>
  <si>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</si>
  <si>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</si>
  <si>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</si>
  <si>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</si>
  <si>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</si>
  <si>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</si>
  <si>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</si>
  <si>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</si>
  <si>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</si>
  <si>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</si>
  <si>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</si>
  <si>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</si>
  <si>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</si>
  <si>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</si>
  <si>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</si>
  <si>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</si>
  <si>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</si>
  <si>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</si>
  <si>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</si>
  <si>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</si>
  <si>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</si>
  <si>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</si>
  <si>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</si>
  <si>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</si>
  <si>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</si>
  <si>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</si>
  <si>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</si>
  <si>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</si>
  <si>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</si>
  <si>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</si>
  <si>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</si>
  <si>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</si>
  <si>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</si>
  <si>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</si>
  <si>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</si>
  <si>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</si>
  <si>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</si>
  <si>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</si>
  <si>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</si>
  <si>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</si>
  <si>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</si>
  <si>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</si>
  <si>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</si>
  <si>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</si>
  <si>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</si>
  <si>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</si>
  <si>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</si>
  <si>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</si>
  <si>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</si>
  <si>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</si>
  <si>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</si>
  <si>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</si>
  <si>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</si>
  <si>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</si>
  <si>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</si>
  <si>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</si>
  <si>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</si>
  <si>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</si>
  <si>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</si>
  <si>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</si>
  <si>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</si>
  <si>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</si>
  <si>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</si>
  <si>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</si>
  <si>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</si>
  <si>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</si>
  <si>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</si>
  <si>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</si>
  <si>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</si>
  <si>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</si>
  <si>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</si>
  <si>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</si>
  <si>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</si>
  <si>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</si>
  <si>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</si>
  <si>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</si>
  <si>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</si>
  <si>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</si>
  <si>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</si>
  <si>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</si>
  <si>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</si>
  <si>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</si>
  <si>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</si>
  <si>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</si>
  <si>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</si>
  <si>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</si>
  <si>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</si>
  <si>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</si>
  <si>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</si>
  <si>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</si>
  <si>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</si>
  <si>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</si>
  <si>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</si>
  <si>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</si>
  <si>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</si>
  <si>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</si>
  <si>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</si>
  <si>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</si>
  <si>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</si>
  <si>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</si>
  <si>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</si>
  <si>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</si>
  <si>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</si>
  <si>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</si>
  <si>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</si>
  <si>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</si>
  <si>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</si>
  <si>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</si>
  <si>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</si>
  <si>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</si>
  <si>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</si>
  <si>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</si>
  <si>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</si>
  <si>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</si>
  <si>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</si>
  <si>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</si>
  <si>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</si>
  <si>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</si>
  <si>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</si>
  <si>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</si>
  <si>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</si>
  <si>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</si>
  <si>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</si>
  <si>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</si>
  <si>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</si>
  <si>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</si>
  <si>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</si>
  <si>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</si>
  <si>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</si>
  <si>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</si>
  <si>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</si>
  <si>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</si>
  <si>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</si>
  <si>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</si>
  <si>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</si>
  <si>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</si>
  <si>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</si>
  <si>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</si>
  <si>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</si>
  <si>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</si>
  <si>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</si>
  <si>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</si>
  <si>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</si>
  <si>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</si>
  <si>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</si>
  <si>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</si>
  <si>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</si>
  <si>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</si>
  <si>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</si>
  <si>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</si>
  <si>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</si>
  <si>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</si>
  <si>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</si>
  <si>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</si>
  <si>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</si>
  <si>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</si>
  <si>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</si>
  <si>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</si>
  <si>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</si>
  <si>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</si>
  <si>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</si>
  <si>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</si>
  <si>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</si>
  <si>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</si>
  <si>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</si>
  <si>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</si>
  <si>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</si>
  <si>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</si>
  <si>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</si>
  <si>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</si>
  <si>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</si>
  <si>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</si>
  <si>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</si>
  <si>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</si>
  <si>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</si>
  <si>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</si>
  <si>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</si>
  <si>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</si>
  <si>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</si>
  <si>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</si>
  <si>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</si>
  <si>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</si>
  <si>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</si>
  <si>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</si>
  <si>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</si>
  <si>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</si>
  <si>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</si>
  <si>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</si>
  <si>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</si>
  <si>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</si>
  <si>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</si>
  <si>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</si>
  <si>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</si>
  <si>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</si>
  <si>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</si>
  <si>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</si>
  <si>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</si>
  <si>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</si>
  <si>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</si>
  <si>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</si>
  <si>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</si>
  <si>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</si>
  <si>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</si>
  <si>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</si>
  <si>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</si>
  <si>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</si>
  <si>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</si>
  <si>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</si>
  <si>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</si>
  <si>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</si>
  <si>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</si>
  <si>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</si>
  <si>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</si>
  <si>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</si>
  <si>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</si>
  <si>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</si>
  <si>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</si>
  <si>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</si>
  <si>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</si>
  <si>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</si>
  <si>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</si>
  <si>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</si>
  <si>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</si>
  <si>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</si>
  <si>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</si>
  <si>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</si>
  <si>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</si>
  <si>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</si>
  <si>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</si>
  <si>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</si>
  <si>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</si>
  <si>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</si>
  <si>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</si>
  <si>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</si>
  <si>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</si>
  <si>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</si>
  <si>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</si>
  <si>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</si>
  <si>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</si>
  <si>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</si>
  <si>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</si>
  <si>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</si>
  <si>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</si>
  <si>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</si>
  <si>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</si>
  <si>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</si>
  <si>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</si>
  <si>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</si>
  <si>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</si>
  <si>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</si>
  <si>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</si>
  <si>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</si>
  <si>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</si>
  <si>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</si>
  <si>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</si>
  <si>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</si>
  <si>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</si>
  <si>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</si>
  <si>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</si>
  <si>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</si>
  <si>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</si>
  <si>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</si>
  <si>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</si>
  <si>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</si>
  <si>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</si>
  <si>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</si>
  <si>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</si>
  <si>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</si>
  <si>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</si>
  <si>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</si>
  <si>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</si>
  <si>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</si>
  <si>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</si>
  <si>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</si>
  <si>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</si>
  <si>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</si>
  <si>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</si>
  <si>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</si>
  <si>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</si>
  <si>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</si>
  <si>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</si>
  <si>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</si>
  <si>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</si>
  <si>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</si>
  <si>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</si>
  <si>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</si>
  <si>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</si>
  <si>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</si>
  <si>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</si>
  <si>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</si>
  <si>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</si>
  <si>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</si>
  <si>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</si>
  <si>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</si>
  <si>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</si>
  <si>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</si>
  <si>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</si>
  <si>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</si>
  <si>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</si>
  <si>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</si>
  <si>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</si>
  <si>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</si>
  <si>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</si>
  <si>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</si>
  <si>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</si>
  <si>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</si>
  <si>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</si>
  <si>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</si>
  <si>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</si>
  <si>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</si>
  <si>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</si>
  <si>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</si>
  <si>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</si>
  <si>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</si>
  <si>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</si>
  <si>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</si>
  <si>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</si>
  <si>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</si>
  <si>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</si>
  <si>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</si>
  <si>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</si>
  <si>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</si>
  <si>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</si>
  <si>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</si>
  <si>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</si>
  <si>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</si>
  <si>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</si>
  <si>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</si>
  <si>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</si>
  <si>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</si>
  <si>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</si>
  <si>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</si>
  <si>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</si>
  <si>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</si>
  <si>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</si>
  <si>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</si>
  <si>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</si>
  <si>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</si>
  <si>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</si>
  <si>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</si>
  <si>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</si>
  <si>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</si>
  <si>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</si>
  <si>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</si>
  <si>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</si>
  <si>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</si>
  <si>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</si>
  <si>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</si>
  <si>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</si>
  <si>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</si>
  <si>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</si>
  <si>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</si>
  <si>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</si>
  <si>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</si>
  <si>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</si>
  <si>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</si>
  <si>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</si>
  <si>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</si>
  <si>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</si>
  <si>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</si>
  <si>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</si>
  <si>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</si>
  <si>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</si>
  <si>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</si>
  <si>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</si>
  <si>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</si>
  <si>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</si>
  <si>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</si>
  <si>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</si>
  <si>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</si>
  <si>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</si>
  <si>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</si>
  <si>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</si>
  <si>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</si>
  <si>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</si>
  <si>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</si>
  <si>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</si>
  <si>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</si>
  <si>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</si>
  <si>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</si>
  <si>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</si>
  <si>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</si>
  <si>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</si>
  <si>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</si>
  <si>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</si>
  <si>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</si>
  <si>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</si>
  <si>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</si>
  <si>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</si>
  <si>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</si>
  <si>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</si>
  <si>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</si>
  <si>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</si>
  <si>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</si>
  <si>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</si>
  <si>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</si>
  <si>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</si>
  <si>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</si>
  <si>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</si>
  <si>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</si>
  <si>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</si>
  <si>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</si>
  <si>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</si>
  <si>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</si>
  <si>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</si>
  <si>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</si>
  <si>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</si>
  <si>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</si>
  <si>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</si>
  <si>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</si>
  <si>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</si>
  <si>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</si>
  <si>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</si>
  <si>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</si>
  <si>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</si>
  <si>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</si>
  <si>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</si>
  <si>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</si>
  <si>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</si>
  <si>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</si>
  <si>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</si>
  <si>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</si>
  <si>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</si>
  <si>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</si>
  <si>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</si>
  <si>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</si>
  <si>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</si>
  <si>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</si>
  <si>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</si>
  <si>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</si>
  <si>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</si>
  <si>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</si>
  <si>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</si>
  <si>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</si>
  <si>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</si>
  <si>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</si>
  <si>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</si>
  <si>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</si>
  <si>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</si>
  <si>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</si>
  <si>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</si>
  <si>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</si>
  <si>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</si>
  <si>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</si>
  <si>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</si>
  <si>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</si>
  <si>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</si>
  <si>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</si>
  <si>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</si>
  <si>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</si>
  <si>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</si>
  <si>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</si>
  <si>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</si>
  <si>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</si>
  <si>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</si>
  <si>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</si>
  <si>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</si>
  <si>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</si>
  <si>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</si>
  <si>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</si>
  <si>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</si>
  <si>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</si>
  <si>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</si>
  <si>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</si>
  <si>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</si>
  <si>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</si>
  <si>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</si>
  <si>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</si>
  <si>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</si>
  <si>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</si>
  <si>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</si>
  <si>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</si>
  <si>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</si>
  <si>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</si>
  <si>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</si>
  <si>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</si>
  <si>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</si>
  <si>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</si>
  <si>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</si>
  <si>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</si>
  <si>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</si>
  <si>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</si>
  <si>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</si>
  <si>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</si>
  <si>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</si>
  <si>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</si>
  <si>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</si>
  <si>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</si>
  <si>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</si>
  <si>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</si>
  <si>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</si>
  <si>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</si>
  <si>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</si>
  <si>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</si>
  <si>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</si>
  <si>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</si>
  <si>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</si>
  <si>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</si>
  <si>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</si>
  <si>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</si>
  <si>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</si>
  <si>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</si>
  <si>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</si>
  <si>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</si>
  <si>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</si>
  <si>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</si>
  <si>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</si>
  <si>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</si>
  <si>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</si>
  <si>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</si>
  <si>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</si>
  <si>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</si>
  <si>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</si>
  <si>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</si>
  <si>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</si>
  <si>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</si>
  <si>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</si>
  <si>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</si>
  <si>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</si>
  <si>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</si>
  <si>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</si>
  <si>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</si>
  <si>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</si>
  <si>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</si>
  <si>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</si>
  <si>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</si>
  <si>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</si>
  <si>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</si>
  <si>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</si>
  <si>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</si>
  <si>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</si>
  <si>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</si>
  <si>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</si>
  <si>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</si>
  <si>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</si>
  <si>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</si>
  <si>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</si>
  <si>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</si>
  <si>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</si>
  <si>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</si>
  <si>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</si>
  <si>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</si>
  <si>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</si>
  <si>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</si>
  <si>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</si>
  <si>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</si>
  <si>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</si>
  <si>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</si>
  <si>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</si>
  <si>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</si>
  <si>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</si>
  <si>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</si>
  <si>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</si>
  <si>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</si>
  <si>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</si>
  <si>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</si>
  <si>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</si>
  <si>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</si>
  <si>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</si>
  <si>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</si>
  <si>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</si>
  <si>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</si>
  <si>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</si>
  <si>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</si>
  <si>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</si>
  <si>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</si>
  <si>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</si>
  <si>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</si>
  <si>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</si>
  <si>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</si>
  <si>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</si>
  <si>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</si>
  <si>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</si>
  <si>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</si>
  <si>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</si>
  <si>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</si>
  <si>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</si>
  <si>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</si>
  <si>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</si>
  <si>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</si>
  <si>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</si>
  <si>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</si>
  <si>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</si>
  <si>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</si>
  <si>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</si>
  <si>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</si>
  <si>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</si>
  <si>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</si>
  <si>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</si>
  <si>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</si>
  <si>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</si>
  <si>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</si>
  <si>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</si>
  <si>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</si>
  <si>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</si>
  <si>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</si>
  <si>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</si>
  <si>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</si>
  <si>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</si>
  <si>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</si>
  <si>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</si>
  <si>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</si>
  <si>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</si>
  <si>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</si>
  <si>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</si>
  <si>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</si>
  <si>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</si>
  <si>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</si>
  <si>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</si>
  <si>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</si>
  <si>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</si>
  <si>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</si>
  <si>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</si>
  <si>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</si>
  <si>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</si>
  <si>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</si>
  <si>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</si>
  <si>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</si>
  <si>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</si>
  <si>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</si>
  <si>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</si>
  <si>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</si>
  <si>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</si>
  <si>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</si>
  <si>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</si>
  <si>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</si>
  <si>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</si>
  <si>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</si>
  <si>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</si>
  <si>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</si>
  <si>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</si>
  <si>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</si>
  <si>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</si>
  <si>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</si>
  <si>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</si>
  <si>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</si>
  <si>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</si>
  <si>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</si>
  <si>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</si>
  <si>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</si>
  <si>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</si>
  <si>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</si>
  <si>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</si>
  <si>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</si>
  <si>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</si>
  <si>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</si>
  <si>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</si>
  <si>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</si>
  <si>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</si>
  <si>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</si>
  <si>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</si>
  <si>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</si>
  <si>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</si>
  <si>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</si>
  <si>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</si>
  <si>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</si>
  <si>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</si>
  <si>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</si>
  <si>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</si>
  <si>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</si>
  <si>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</si>
  <si>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</si>
  <si>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</si>
  <si>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</si>
  <si>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</si>
  <si>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</si>
  <si>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</si>
  <si>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</si>
  <si>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</si>
  <si>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</si>
  <si>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</si>
  <si>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</si>
  <si>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</si>
  <si>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</si>
  <si>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</si>
  <si>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</si>
  <si>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</si>
  <si>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</si>
  <si>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</si>
  <si>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</si>
  <si>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</si>
  <si>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</si>
  <si>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</si>
  <si>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</si>
  <si>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</si>
  <si>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</si>
  <si>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</si>
  <si>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</si>
  <si>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</si>
  <si>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</si>
  <si>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</si>
  <si>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</si>
  <si>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</si>
  <si>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</si>
  <si>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</si>
  <si>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</si>
  <si>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</si>
  <si>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</si>
  <si>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</si>
  <si>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</si>
  <si>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</si>
  <si>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</si>
  <si>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</si>
  <si>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</si>
  <si>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</si>
  <si>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</si>
  <si>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</si>
  <si>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</si>
  <si>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</si>
  <si>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</si>
  <si>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</si>
  <si>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</si>
  <si>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</si>
  <si>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</si>
  <si>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</si>
  <si>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</si>
  <si>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</si>
  <si>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</si>
  <si>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</si>
  <si>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</si>
  <si>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</si>
  <si>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</si>
  <si>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</si>
  <si>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</si>
  <si>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</si>
  <si>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</si>
  <si>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</si>
  <si>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</si>
  <si>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</si>
  <si>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</si>
  <si>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</si>
  <si>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</si>
  <si>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</si>
  <si>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</si>
  <si>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</si>
  <si>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</si>
  <si>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</si>
  <si>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</si>
  <si>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</si>
  <si>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</si>
  <si>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</si>
  <si>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</si>
  <si>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</si>
  <si>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</si>
  <si>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</si>
  <si>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</si>
  <si>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</si>
  <si>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</si>
  <si>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</si>
  <si>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</si>
  <si>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</si>
  <si>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</si>
  <si>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</si>
  <si>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</si>
  <si>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</si>
  <si>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</si>
  <si>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</si>
  <si>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</si>
  <si>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</si>
  <si>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</si>
  <si>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</si>
  <si>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</si>
  <si>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</si>
  <si>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</si>
  <si>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</si>
  <si>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</si>
  <si>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</si>
  <si>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</si>
  <si>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</si>
  <si>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</si>
  <si>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</si>
  <si>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</si>
  <si>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</si>
  <si>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</si>
  <si>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</si>
  <si>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</si>
  <si>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</si>
  <si>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</si>
  <si>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</si>
  <si>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</si>
  <si>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</si>
  <si>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</si>
  <si>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</si>
  <si>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</si>
  <si>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</si>
  <si>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</si>
  <si>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</si>
  <si>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</si>
  <si>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</si>
  <si>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</si>
  <si>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</si>
  <si>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</si>
  <si>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</si>
  <si>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</si>
  <si>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</si>
  <si>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</si>
  <si>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</si>
  <si>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</si>
  <si>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</si>
  <si>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</si>
  <si>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</si>
  <si>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</si>
  <si>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</si>
  <si>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</si>
  <si>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</si>
  <si>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</si>
  <si>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</si>
  <si>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</si>
  <si>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</si>
  <si>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</si>
  <si>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</si>
  <si>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</si>
  <si>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</si>
  <si>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</si>
  <si>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</si>
  <si>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</si>
  <si>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</si>
  <si>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</si>
  <si>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</si>
  <si>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</si>
  <si>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</si>
  <si>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</si>
  <si>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</si>
  <si>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</si>
  <si>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</si>
  <si>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</si>
  <si>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</si>
  <si>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</si>
  <si>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</si>
  <si>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</si>
  <si>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</si>
  <si>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</si>
  <si>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</si>
  <si>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</si>
  <si>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</si>
  <si>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</si>
  <si>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</si>
  <si>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</si>
  <si>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</si>
  <si>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</si>
  <si>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</si>
  <si>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</si>
  <si>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</si>
  <si>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</si>
  <si>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</si>
  <si>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</si>
  <si>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</si>
  <si>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</si>
  <si>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</si>
  <si>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</si>
  <si>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</si>
  <si>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</si>
  <si>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</si>
  <si>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</si>
  <si>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</si>
  <si>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</si>
  <si>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</si>
  <si>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</si>
  <si>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</si>
  <si>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</si>
  <si>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</si>
  <si>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</si>
  <si>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</si>
  <si>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</si>
  <si>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</si>
  <si>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</si>
  <si>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</si>
  <si>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</si>
  <si>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</si>
  <si>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</si>
  <si>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</si>
  <si>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</si>
  <si>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</si>
  <si>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</si>
  <si>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</si>
  <si>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</si>
  <si>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</si>
  <si>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</si>
  <si>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</si>
  <si>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</si>
  <si>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</si>
  <si>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</si>
  <si>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</si>
  <si>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</si>
  <si>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</si>
  <si>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</si>
  <si>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</si>
  <si>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</si>
  <si>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</si>
  <si>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</si>
  <si>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</si>
  <si>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</si>
  <si>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</si>
  <si>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</si>
  <si>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</si>
  <si>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</si>
  <si>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</si>
  <si>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</si>
  <si>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</si>
  <si>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</si>
  <si>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</si>
  <si>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</si>
  <si>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</si>
  <si>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</si>
  <si>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</si>
  <si>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</si>
  <si>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</si>
  <si>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</si>
  <si>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</si>
  <si>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</si>
  <si>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</si>
  <si>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</si>
  <si>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</si>
  <si>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</si>
  <si>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</si>
  <si>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</si>
  <si>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</si>
  <si>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</si>
  <si>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</si>
  <si>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</si>
  <si>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</si>
  <si>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</si>
  <si>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</si>
  <si>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</si>
  <si>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</si>
  <si>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</si>
  <si>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</si>
  <si>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</si>
  <si>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</si>
  <si>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</si>
  <si>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</si>
  <si>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</si>
  <si>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</si>
  <si>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</si>
  <si>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</si>
  <si>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</si>
  <si>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</si>
  <si>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</si>
  <si>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</si>
  <si>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</si>
  <si>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</si>
  <si>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</si>
  <si>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</si>
  <si>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</si>
  <si>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</si>
  <si>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</si>
  <si>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</si>
  <si>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</si>
  <si>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</si>
  <si>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</si>
  <si>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</si>
  <si>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</si>
  <si>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</si>
  <si>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</si>
  <si>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</si>
  <si>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</si>
  <si>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</si>
  <si>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</si>
  <si>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</si>
  <si>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</si>
  <si>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</si>
  <si>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</si>
  <si>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</si>
  <si>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</si>
  <si>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</si>
  <si>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</si>
  <si>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</si>
  <si>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</si>
  <si>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</si>
  <si>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</si>
  <si>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</si>
  <si>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</si>
  <si>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</si>
  <si>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</si>
  <si>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</si>
  <si>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</si>
  <si>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</si>
  <si>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</si>
  <si>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</si>
  <si>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</si>
  <si>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</si>
  <si>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</si>
  <si>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</si>
  <si>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</si>
  <si>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</si>
  <si>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</si>
  <si>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</si>
  <si>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</si>
  <si>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</si>
  <si>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</si>
  <si>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</si>
  <si>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</si>
  <si>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</si>
  <si>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</si>
  <si>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</si>
  <si>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</si>
  <si>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</si>
  <si>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</si>
  <si>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</si>
  <si>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</si>
  <si>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</si>
  <si>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</si>
  <si>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</si>
  <si>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</si>
  <si>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</si>
  <si>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</si>
  <si>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</si>
  <si>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</si>
  <si>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</si>
  <si>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</si>
  <si>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</si>
  <si>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</si>
  <si>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</si>
  <si>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</si>
  <si>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</si>
  <si>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</si>
  <si>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</si>
  <si>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</si>
  <si>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</si>
  <si>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</si>
  <si>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</si>
  <si>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</si>
  <si>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</si>
  <si>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</si>
  <si>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</si>
  <si>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</si>
  <si>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</si>
  <si>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</si>
  <si>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</si>
  <si>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</si>
  <si>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</si>
  <si>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</si>
  <si>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</si>
  <si>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</si>
  <si>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</si>
  <si>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</si>
  <si>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</si>
  <si>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</si>
  <si>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</si>
  <si>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</si>
  <si>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</si>
  <si>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</si>
  <si>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</si>
  <si>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</si>
  <si>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</si>
  <si>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</si>
  <si>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</si>
  <si>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</si>
  <si>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</si>
  <si>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</si>
  <si>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</si>
  <si>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</si>
  <si>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</si>
  <si>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</si>
  <si>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</si>
  <si>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</si>
  <si>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</si>
  <si>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</si>
  <si>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</si>
  <si>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</si>
  <si>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</si>
  <si>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</si>
  <si>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</si>
  <si>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</si>
  <si>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</si>
  <si>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</si>
  <si>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</si>
  <si>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</si>
  <si>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</si>
  <si>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</si>
  <si>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</si>
  <si>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</si>
  <si>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</si>
  <si>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</si>
  <si>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</si>
  <si>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</si>
  <si>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</si>
  <si>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</si>
  <si>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</si>
  <si>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</si>
  <si>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</si>
  <si>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</si>
  <si>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</si>
  <si>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</si>
  <si>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</si>
  <si>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</si>
  <si>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</si>
  <si>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</si>
  <si>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</si>
  <si>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</si>
  <si>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</si>
  <si>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</si>
  <si>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</si>
  <si>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</si>
  <si>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</si>
  <si>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</si>
  <si>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</si>
  <si>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</si>
  <si>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</si>
  <si>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</si>
  <si>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</si>
  <si>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</si>
  <si>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</si>
  <si>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</si>
  <si>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</si>
  <si>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</si>
  <si>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</si>
  <si>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</si>
  <si>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</si>
  <si>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</si>
  <si>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</si>
  <si>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</si>
  <si>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</si>
  <si>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</si>
  <si>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</si>
  <si>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</si>
  <si>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</si>
  <si>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</si>
  <si>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</si>
  <si>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</si>
  <si>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</si>
  <si>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</si>
  <si>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</si>
  <si>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</si>
  <si>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</si>
  <si>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</si>
  <si>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</si>
  <si>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</si>
  <si>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</si>
  <si>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</si>
  <si>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</si>
  <si>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</si>
  <si>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</si>
  <si>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</si>
  <si>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</si>
  <si>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</si>
  <si>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</si>
  <si>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</si>
  <si>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</si>
  <si>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</si>
  <si>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</si>
  <si>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</si>
  <si>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</si>
  <si>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</si>
  <si>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</si>
  <si>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</si>
  <si>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</si>
  <si>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</si>
  <si>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</si>
  <si>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</si>
  <si>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</si>
  <si>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</si>
  <si>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</si>
  <si>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</si>
  <si>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</si>
  <si>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</si>
  <si>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</si>
  <si>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</si>
  <si>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</si>
  <si>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</si>
  <si>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</si>
  <si>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</si>
  <si>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</si>
  <si>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</si>
  <si>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</si>
  <si>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</si>
  <si>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</si>
  <si>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</si>
  <si>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</si>
  <si>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</si>
  <si>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</si>
  <si>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</si>
  <si>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</si>
  <si>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</si>
  <si>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</si>
  <si>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</si>
  <si>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</si>
  <si>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</si>
  <si>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</si>
  <si>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</si>
  <si>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</si>
  <si>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</si>
  <si>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</si>
  <si>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</si>
  <si>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</si>
  <si>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</si>
  <si>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</si>
  <si>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</si>
  <si>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</si>
  <si>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</si>
  <si>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</si>
  <si>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</si>
  <si>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</si>
  <si>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</si>
  <si>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</si>
  <si>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</si>
  <si>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</si>
  <si>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</si>
  <si>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</si>
  <si>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</si>
  <si>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</si>
  <si>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</si>
  <si>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</si>
  <si>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</si>
  <si>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</si>
  <si>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</si>
  <si>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</si>
  <si>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</si>
  <si>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</si>
  <si>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</si>
  <si>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</si>
  <si>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</si>
  <si>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</si>
  <si>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</si>
  <si>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</si>
  <si>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</si>
  <si>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</si>
  <si>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</si>
  <si>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</si>
  <si>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</si>
  <si>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</si>
  <si>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</si>
  <si>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</si>
  <si>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</si>
  <si>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</si>
  <si>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</si>
  <si>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</si>
  <si>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</si>
  <si>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</si>
  <si>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</si>
  <si>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</si>
  <si>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</si>
  <si>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</si>
  <si>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</si>
  <si>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</si>
  <si>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</si>
  <si>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</si>
  <si>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</si>
  <si>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</si>
  <si>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</si>
  <si>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</si>
  <si>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</si>
  <si>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</si>
  <si>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</si>
  <si>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</si>
  <si>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</si>
  <si>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</si>
  <si>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</si>
  <si>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</si>
  <si>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</si>
  <si>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</si>
  <si>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</si>
  <si>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</si>
  <si>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</si>
  <si>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</si>
  <si>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</si>
  <si>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</si>
  <si>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</si>
  <si>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</si>
  <si>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</si>
  <si>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</si>
  <si>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</si>
  <si>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</si>
  <si>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</si>
  <si>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</si>
  <si>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</si>
  <si>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</si>
  <si>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</si>
  <si>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</si>
  <si>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</si>
  <si>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</si>
  <si>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</si>
  <si>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</si>
  <si>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</si>
  <si>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</si>
  <si>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</si>
  <si>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</si>
  <si>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</si>
  <si>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</si>
  <si>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</si>
  <si>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</si>
  <si>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</si>
  <si>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</si>
  <si>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</si>
  <si>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</si>
  <si>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</si>
  <si>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</si>
  <si>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</si>
  <si>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</si>
  <si>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</si>
  <si>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</si>
  <si>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</si>
  <si>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</si>
  <si>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</si>
  <si>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</si>
  <si>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</si>
  <si>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</si>
  <si>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</si>
  <si>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</si>
  <si>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</si>
  <si>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</si>
  <si>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</si>
  <si>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</si>
  <si>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</si>
  <si>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</si>
  <si>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</si>
  <si>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</si>
  <si>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</si>
  <si>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</si>
  <si>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</si>
  <si>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</si>
  <si>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</si>
  <si>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</si>
  <si>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</si>
  <si>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</si>
  <si>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</si>
  <si>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</si>
  <si>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</si>
  <si>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</si>
  <si>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</si>
  <si>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</si>
  <si>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</si>
  <si>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</si>
  <si>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</si>
  <si>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</si>
  <si>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</si>
  <si>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</si>
  <si>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</si>
  <si>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</si>
  <si>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</si>
  <si>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</si>
  <si>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</si>
  <si>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</si>
  <si>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</si>
  <si>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</si>
  <si>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</si>
  <si>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</si>
  <si>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</si>
  <si>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</si>
  <si>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</si>
  <si>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</si>
  <si>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</si>
  <si>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</si>
  <si>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</si>
  <si>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</si>
  <si>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</si>
  <si>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</si>
  <si>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</si>
  <si>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</si>
  <si>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</si>
  <si>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</si>
  <si>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</si>
  <si>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</si>
  <si>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</si>
  <si>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</si>
  <si>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</si>
  <si>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</si>
  <si>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</si>
  <si>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</si>
  <si>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</si>
  <si>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</si>
  <si>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</si>
  <si>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</si>
  <si>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</si>
  <si>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</si>
  <si>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</si>
  <si>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</si>
  <si>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</si>
  <si>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</si>
  <si>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</si>
  <si>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</si>
  <si>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</si>
  <si>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</si>
  <si>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</si>
  <si>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</si>
  <si>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</si>
  <si>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</si>
  <si>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</si>
  <si>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</si>
  <si>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</si>
  <si>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</si>
  <si>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</si>
  <si>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</si>
  <si>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</si>
  <si>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</si>
  <si>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</si>
  <si>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</si>
  <si>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</si>
  <si>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</si>
  <si>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</si>
  <si>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</si>
  <si>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</si>
  <si>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</si>
  <si>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</si>
  <si>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</si>
  <si>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</si>
  <si>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</si>
  <si>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</si>
  <si>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</si>
  <si>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</si>
  <si>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</si>
  <si>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</si>
  <si>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</si>
  <si>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</si>
  <si>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</si>
  <si>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</si>
  <si>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</si>
  <si>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</si>
  <si>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</si>
  <si>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</si>
  <si>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</si>
  <si>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</si>
  <si>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</si>
  <si>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</si>
  <si>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</si>
  <si>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</si>
  <si>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</si>
  <si>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</si>
  <si>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</si>
  <si>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</si>
  <si>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</si>
  <si>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</si>
  <si>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</si>
  <si>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</si>
  <si>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</si>
  <si>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</si>
  <si>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</si>
  <si>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</si>
  <si>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</si>
  <si>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</si>
  <si>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</si>
  <si>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</si>
  <si>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</si>
  <si>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</si>
  <si>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</si>
  <si>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</si>
  <si>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</si>
  <si>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</si>
  <si>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</si>
  <si>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</si>
  <si>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</si>
  <si>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</si>
  <si>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</si>
  <si>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</si>
  <si>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</si>
  <si>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</si>
  <si>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</si>
  <si>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</si>
  <si>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</si>
  <si>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</si>
  <si>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</si>
  <si>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</si>
  <si>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</si>
  <si>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</si>
  <si>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</si>
  <si>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</si>
  <si>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</si>
  <si>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</si>
  <si>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</si>
  <si>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</si>
  <si>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</si>
  <si>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</si>
  <si>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</si>
  <si>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</si>
  <si>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</si>
  <si>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</si>
  <si>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</si>
  <si>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</si>
  <si>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</si>
  <si>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</si>
  <si>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</si>
  <si>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</si>
  <si>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</si>
  <si>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</si>
  <si>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</si>
  <si>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</si>
  <si>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</si>
  <si>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</si>
  <si>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</si>
  <si>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</si>
  <si>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</si>
  <si>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</si>
  <si>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</si>
  <si>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</si>
  <si>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</si>
  <si>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</si>
  <si>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</si>
  <si>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</si>
  <si>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</si>
  <si>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</si>
  <si>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</si>
  <si>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</si>
  <si>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</si>
  <si>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</si>
  <si>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</si>
  <si>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</si>
  <si>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</si>
  <si>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</si>
  <si>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</si>
  <si>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</si>
  <si>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</si>
  <si>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</si>
  <si>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</si>
  <si>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</si>
  <si>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</si>
  <si>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</si>
  <si>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</si>
  <si>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</si>
  <si>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</si>
  <si>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</si>
  <si>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</si>
  <si>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</si>
  <si>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</si>
  <si>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</si>
  <si>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</si>
  <si>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</si>
  <si>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</si>
  <si>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</si>
  <si>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</si>
  <si>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</si>
  <si>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</si>
  <si>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</si>
  <si>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</si>
  <si>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</si>
  <si>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</si>
  <si>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</si>
  <si>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</si>
  <si>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</si>
  <si>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</si>
  <si>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</si>
  <si>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</si>
  <si>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</si>
  <si>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</si>
  <si>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</si>
  <si>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</si>
  <si>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</si>
  <si>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</si>
  <si>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</si>
  <si>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</si>
  <si>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</si>
  <si>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</si>
  <si>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</si>
  <si>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</si>
  <si>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</si>
  <si>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</si>
  <si>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</si>
  <si>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</si>
  <si>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</si>
  <si>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</si>
  <si>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</si>
  <si>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</si>
  <si>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</si>
  <si>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</si>
  <si>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</si>
  <si>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</si>
  <si>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</si>
  <si>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</si>
  <si>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</si>
  <si>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</si>
  <si>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</si>
  <si>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</si>
  <si>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</si>
  <si>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</si>
  <si>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</si>
  <si>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</si>
  <si>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</si>
  <si>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</si>
  <si>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</si>
  <si>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</si>
  <si>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</si>
  <si>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</si>
  <si>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</si>
  <si>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</si>
  <si>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</si>
  <si>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</si>
  <si>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</si>
  <si>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</si>
  <si>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</si>
  <si>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</si>
  <si>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</si>
  <si>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</si>
  <si>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</si>
  <si>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</si>
  <si>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</si>
  <si>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</si>
  <si>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</si>
  <si>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</si>
  <si>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</si>
  <si>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</si>
  <si>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</si>
  <si>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</si>
  <si>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</si>
  <si>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</si>
  <si>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</si>
  <si>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</si>
  <si>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</si>
  <si>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</si>
  <si>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</si>
  <si>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</si>
  <si>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</si>
  <si>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</si>
  <si>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</si>
  <si>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</si>
  <si>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</si>
  <si>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</si>
  <si>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</si>
  <si>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</si>
  <si>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</si>
  <si>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</si>
  <si>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</si>
  <si>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</si>
  <si>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</si>
  <si>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</si>
  <si>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</si>
  <si>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</si>
  <si>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</si>
  <si>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</si>
  <si>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</si>
  <si>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</si>
  <si>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</si>
  <si>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</si>
  <si>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</si>
  <si>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</si>
  <si>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</si>
  <si>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</si>
  <si>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</si>
  <si>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</si>
  <si>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</si>
  <si>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</si>
  <si>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</si>
  <si>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</si>
  <si>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</si>
  <si>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</si>
  <si>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</si>
  <si>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</si>
  <si>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</si>
  <si>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</si>
  <si>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</si>
  <si>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</si>
  <si>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</si>
  <si>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</si>
  <si>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</si>
  <si>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</si>
  <si>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</si>
  <si>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</si>
  <si>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</si>
  <si>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</si>
  <si>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</si>
  <si>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</si>
  <si>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</si>
  <si>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</si>
  <si>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</si>
  <si>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</si>
  <si>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</si>
  <si>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</si>
  <si>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</si>
  <si>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</si>
  <si>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</si>
  <si>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</si>
  <si>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</si>
  <si>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</si>
  <si>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</si>
  <si>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</si>
  <si>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</si>
  <si>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</si>
  <si>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</si>
  <si>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</si>
  <si>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</si>
  <si>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</si>
  <si>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</si>
  <si>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</si>
  <si>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</si>
  <si>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</si>
  <si>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</si>
  <si>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</si>
  <si>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</si>
  <si>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</si>
  <si>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</si>
  <si>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</si>
  <si>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</si>
  <si>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</si>
  <si>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</si>
  <si>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</si>
  <si>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</si>
  <si>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</si>
  <si>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</si>
  <si>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</si>
  <si>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</si>
  <si>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</si>
  <si>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</si>
  <si>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</si>
  <si>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</si>
  <si>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</si>
  <si>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</si>
  <si>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</si>
  <si>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</si>
  <si>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</si>
  <si>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</si>
  <si>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</si>
  <si>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</si>
  <si>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</si>
  <si>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</si>
  <si>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</si>
  <si>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</si>
  <si>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</si>
  <si>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</si>
  <si>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</si>
  <si>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</si>
  <si>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</si>
  <si>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</si>
  <si>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</si>
  <si>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</si>
  <si>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</si>
  <si>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</si>
  <si>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</si>
  <si>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</si>
  <si>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</si>
  <si>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</si>
  <si>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</si>
  <si>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</si>
  <si>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</si>
  <si>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</si>
  <si>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</si>
  <si>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</si>
  <si>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</si>
  <si>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</si>
  <si>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</si>
  <si>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</si>
  <si>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</si>
  <si>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</si>
  <si>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</si>
  <si>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</si>
  <si>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</si>
  <si>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</si>
  <si>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</si>
  <si>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</si>
  <si>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</si>
  <si>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</si>
  <si>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</si>
  <si>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</si>
  <si>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</si>
  <si>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</si>
  <si>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</si>
  <si>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</si>
  <si>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</si>
  <si>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</si>
  <si>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</si>
  <si>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</si>
  <si>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</si>
  <si>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</si>
  <si>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</si>
  <si>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</si>
  <si>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</si>
  <si>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</si>
  <si>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</si>
  <si>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</si>
  <si>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</si>
  <si>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</si>
  <si>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</si>
  <si>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</si>
  <si>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</si>
  <si>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</si>
  <si>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</si>
  <si>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</si>
  <si>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</si>
  <si>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</si>
  <si>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</si>
  <si>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</si>
  <si>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</si>
  <si>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</si>
  <si>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</si>
  <si>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</si>
  <si>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</si>
  <si>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</si>
  <si>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</si>
  <si>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</si>
  <si>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</si>
  <si>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</si>
  <si>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</si>
  <si>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</si>
  <si>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</si>
  <si>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</si>
  <si>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</si>
  <si>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</si>
  <si>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</si>
  <si>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</si>
  <si>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</si>
  <si>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</si>
  <si>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</si>
  <si>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</si>
  <si>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</si>
  <si>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</si>
  <si>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</si>
  <si>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</si>
  <si>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</si>
  <si>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</si>
  <si>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</si>
  <si>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</si>
  <si>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</si>
  <si>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</si>
  <si>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</si>
  <si>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</si>
  <si>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</si>
  <si>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</si>
  <si>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</si>
  <si>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</si>
  <si>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</si>
  <si>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</si>
  <si>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</si>
  <si>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</si>
  <si>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</si>
  <si>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</si>
  <si>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</si>
  <si>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</si>
  <si>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</si>
  <si>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</si>
  <si>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</si>
  <si>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</si>
  <si>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</si>
  <si>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</si>
  <si>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</si>
  <si>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</si>
  <si>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</si>
  <si>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</si>
  <si>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</si>
  <si>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</si>
  <si>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</si>
  <si>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</si>
  <si>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</si>
  <si>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</si>
  <si>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</si>
  <si>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</si>
  <si>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</si>
  <si>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</si>
  <si>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</si>
  <si>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</si>
  <si>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</si>
  <si>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</si>
  <si>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</si>
  <si>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</si>
  <si>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</si>
  <si>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</si>
  <si>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</si>
  <si>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</si>
  <si>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</si>
  <si>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</si>
  <si>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</si>
  <si>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</si>
  <si>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</si>
  <si>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</si>
  <si>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</si>
  <si>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</si>
  <si>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</si>
  <si>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</si>
  <si>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</si>
  <si>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</si>
  <si>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</si>
  <si>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</si>
  <si>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</si>
  <si>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</si>
  <si>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</si>
  <si>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</si>
  <si>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</si>
  <si>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</si>
  <si>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</si>
  <si>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</si>
  <si>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</si>
  <si>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</si>
  <si>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</si>
  <si>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</si>
  <si>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</si>
  <si>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</si>
  <si>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</si>
  <si>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</si>
  <si>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</si>
  <si>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</si>
  <si>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</si>
  <si>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</si>
  <si>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</si>
  <si>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</si>
  <si>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</si>
  <si>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</si>
  <si>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</si>
  <si>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</si>
  <si>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</si>
  <si>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</si>
  <si>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</si>
  <si>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</si>
  <si>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</si>
  <si>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</si>
  <si>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</si>
  <si>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</si>
  <si>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</si>
  <si>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</si>
  <si>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</si>
  <si>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</si>
  <si>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</si>
  <si>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</si>
  <si>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</si>
  <si>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</si>
  <si>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</si>
  <si>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</si>
  <si>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</si>
  <si>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</si>
  <si>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</si>
  <si>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</si>
  <si>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</si>
  <si>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</si>
  <si>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</si>
  <si>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</si>
  <si>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</si>
  <si>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</si>
  <si>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</si>
  <si>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</si>
  <si>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</si>
  <si>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</si>
  <si>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</si>
  <si>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</si>
  <si>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</si>
  <si>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</si>
  <si>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</si>
  <si>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</si>
  <si>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</si>
  <si>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</si>
  <si>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</si>
  <si>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</si>
  <si>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</si>
  <si>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</si>
  <si>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</si>
  <si>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</si>
  <si>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</si>
  <si>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</si>
  <si>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</si>
  <si>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</si>
  <si>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</si>
  <si>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</si>
  <si>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</si>
  <si>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</si>
  <si>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</si>
  <si>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</si>
  <si>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</si>
  <si>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</si>
  <si>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</si>
  <si>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</si>
  <si>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</si>
  <si>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</si>
  <si>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</si>
  <si>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</si>
  <si>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</si>
  <si>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</si>
  <si>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</si>
  <si>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</si>
  <si>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</si>
  <si>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</si>
  <si>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</si>
  <si>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</si>
  <si>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</si>
  <si>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</si>
  <si>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</si>
  <si>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</si>
  <si>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</si>
  <si>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</si>
  <si>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</si>
  <si>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</si>
  <si>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</si>
  <si>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</si>
  <si>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</si>
  <si>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</si>
  <si>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</si>
  <si>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</si>
  <si>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</si>
  <si>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</si>
  <si>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</si>
  <si>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</si>
  <si>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</si>
  <si>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</si>
  <si>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</si>
  <si>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</si>
  <si>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</si>
  <si>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</si>
  <si>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</si>
  <si>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</si>
  <si>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</si>
  <si>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</si>
  <si>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</si>
  <si>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</si>
  <si>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</si>
  <si>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</si>
  <si>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</si>
  <si>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</si>
  <si>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</si>
  <si>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</si>
  <si>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</si>
  <si>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</si>
  <si>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</si>
  <si>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</si>
  <si>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</si>
  <si>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</si>
  <si>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</si>
  <si>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</si>
  <si>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</si>
  <si>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</si>
  <si>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</si>
  <si>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</si>
  <si>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</si>
  <si>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</si>
  <si>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</si>
  <si>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</si>
  <si>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</si>
  <si>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</si>
  <si>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</si>
  <si>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</si>
  <si>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</si>
  <si>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</si>
  <si>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</si>
  <si>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</si>
  <si>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</si>
  <si>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</si>
  <si>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</si>
  <si>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</si>
  <si>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</si>
  <si>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</si>
  <si>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</si>
  <si>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</si>
  <si>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</si>
  <si>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</si>
  <si>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</si>
  <si>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</si>
  <si>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</si>
  <si>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</si>
  <si>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</si>
  <si>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</si>
  <si>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</si>
  <si>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</si>
  <si>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</si>
  <si>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</si>
  <si>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</si>
  <si>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</si>
  <si>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</si>
  <si>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</si>
  <si>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</si>
  <si>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</si>
  <si>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</si>
  <si>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</si>
  <si>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</si>
  <si>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</si>
  <si>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</si>
  <si>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</si>
  <si>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</si>
  <si>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</si>
  <si>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</si>
  <si>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</si>
  <si>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</si>
  <si>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</si>
  <si>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</si>
  <si>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</si>
  <si>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</si>
  <si>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</si>
  <si>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</si>
  <si>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</si>
  <si>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</si>
  <si>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</si>
  <si>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</si>
  <si>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</si>
  <si>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</si>
  <si>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</si>
  <si>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</si>
  <si>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</si>
  <si>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</si>
  <si>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</si>
  <si>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</si>
  <si>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</si>
  <si>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</si>
  <si>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</si>
  <si>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</si>
  <si>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</si>
  <si>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</si>
  <si>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</si>
  <si>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</si>
  <si>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</si>
  <si>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</si>
  <si>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</si>
  <si>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</si>
  <si>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</si>
  <si>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</si>
  <si>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</si>
  <si>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</si>
  <si>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</si>
  <si>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</si>
  <si>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</si>
  <si>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</si>
  <si>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</si>
  <si>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</si>
  <si>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</si>
  <si>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</si>
  <si>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</si>
  <si>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</si>
  <si>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</si>
  <si>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</si>
  <si>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</si>
  <si>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</si>
  <si>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</si>
  <si>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</si>
  <si>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</si>
  <si>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</si>
  <si>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</si>
  <si>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</si>
  <si>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</si>
  <si>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</si>
  <si>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</si>
  <si>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</si>
  <si>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</si>
  <si>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</si>
  <si>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</si>
  <si>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</si>
  <si>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</si>
  <si>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</si>
  <si>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</si>
  <si>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</si>
  <si>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</si>
  <si>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</si>
  <si>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</si>
  <si>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</si>
  <si>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</si>
  <si>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</si>
  <si>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</si>
  <si>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</si>
  <si>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</si>
  <si>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</si>
  <si>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</si>
  <si>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</si>
  <si>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</si>
  <si>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</si>
  <si>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</si>
  <si>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</si>
  <si>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</si>
  <si>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</si>
  <si>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</si>
  <si>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</si>
  <si>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</si>
  <si>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</si>
  <si>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</si>
  <si>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</si>
  <si>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</si>
  <si>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</si>
  <si>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</si>
  <si>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</si>
  <si>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</si>
  <si>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</si>
  <si>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</si>
  <si>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</si>
  <si>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</si>
  <si>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</si>
  <si>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</si>
  <si>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</si>
  <si>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</si>
  <si>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</si>
  <si>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</si>
  <si>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</si>
  <si>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</si>
  <si>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</si>
  <si>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</si>
  <si>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</si>
  <si>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</si>
  <si>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</si>
  <si>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</si>
  <si>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</si>
  <si>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</si>
  <si>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</si>
  <si>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</si>
  <si>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</si>
  <si>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</si>
  <si>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</si>
  <si>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</si>
  <si>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</si>
  <si>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</si>
  <si>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</si>
  <si>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</si>
  <si>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</si>
  <si>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</si>
  <si>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</si>
  <si>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</si>
  <si>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</si>
  <si>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</si>
  <si>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</si>
  <si>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</si>
  <si>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</si>
  <si>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</si>
  <si>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</si>
  <si>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</si>
  <si>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</si>
  <si>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</si>
  <si>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</si>
  <si>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</si>
  <si>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</si>
  <si>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</si>
  <si>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</si>
  <si>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</si>
  <si>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</si>
  <si>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</si>
  <si>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</si>
  <si>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</si>
  <si>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</si>
  <si>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</si>
  <si>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</si>
  <si>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</si>
  <si>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</si>
  <si>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</si>
  <si>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</si>
  <si>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</si>
  <si>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</si>
  <si>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</si>
  <si>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</si>
  <si>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</si>
  <si>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</si>
  <si>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</si>
  <si>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</si>
  <si>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</si>
  <si>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</si>
  <si>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</si>
  <si>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</si>
  <si>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</si>
  <si>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</si>
  <si>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</si>
  <si>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</si>
  <si>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</si>
  <si>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</si>
  <si>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</si>
  <si>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</si>
  <si>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</si>
  <si>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</si>
  <si>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</si>
  <si>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</si>
  <si>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</si>
  <si>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</si>
  <si>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</si>
  <si>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</si>
  <si>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</si>
  <si>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</si>
  <si>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</si>
  <si>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</si>
  <si>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</si>
  <si>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</si>
  <si>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</si>
  <si>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</si>
  <si>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</si>
  <si>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</si>
  <si>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</si>
  <si>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</si>
  <si>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</si>
  <si>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</si>
  <si>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</si>
  <si>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</si>
  <si>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</si>
  <si>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</si>
  <si>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</si>
  <si>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</si>
  <si>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</si>
  <si>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</si>
  <si>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</si>
  <si>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</si>
  <si>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</si>
  <si>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</si>
  <si>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</si>
  <si>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</si>
  <si>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</si>
  <si>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</si>
  <si>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</si>
  <si>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</si>
  <si>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</si>
  <si>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</si>
  <si>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</si>
  <si>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</si>
  <si>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</si>
  <si>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</si>
  <si>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</si>
  <si>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</si>
  <si>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</si>
  <si>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</si>
  <si>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</si>
  <si>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</si>
  <si>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</si>
  <si>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</si>
  <si>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</si>
  <si>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</si>
  <si>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</si>
  <si>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</si>
  <si>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</si>
  <si>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</si>
  <si>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</si>
  <si>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</si>
  <si>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</si>
  <si>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</si>
  <si>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</si>
  <si>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</si>
  <si>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</si>
  <si>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</si>
  <si>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</si>
  <si>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</si>
  <si>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</si>
  <si>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</si>
  <si>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</si>
  <si>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</si>
  <si>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</si>
  <si>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</si>
  <si>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</si>
  <si>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</si>
  <si>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</si>
  <si>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</si>
  <si>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</si>
  <si>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</si>
  <si>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</si>
  <si>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</si>
  <si>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</si>
  <si>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</si>
  <si>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</si>
  <si>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</si>
  <si>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</si>
  <si>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</si>
  <si>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</si>
  <si>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</si>
  <si>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</si>
  <si>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</si>
  <si>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</si>
  <si>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</si>
  <si>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</si>
  <si>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</si>
  <si>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</si>
  <si>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</si>
  <si>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</si>
  <si>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</si>
  <si>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</si>
  <si>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</si>
  <si>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</si>
  <si>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</si>
  <si>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</si>
  <si>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</si>
  <si>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</si>
  <si>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</si>
  <si>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</si>
  <si>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</si>
  <si>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</si>
  <si>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</si>
  <si>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</si>
  <si>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</si>
  <si>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</si>
  <si>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</si>
  <si>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</si>
  <si>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</si>
  <si>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</si>
  <si>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</si>
  <si>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</si>
  <si>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</si>
  <si>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</si>
  <si>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</si>
  <si>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</si>
  <si>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</si>
  <si>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</si>
  <si>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</si>
  <si>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</si>
  <si>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</si>
  <si>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</si>
  <si>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</si>
  <si>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</si>
  <si>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</si>
  <si>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</si>
  <si>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</si>
  <si>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</si>
  <si>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</si>
  <si>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</si>
  <si>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</si>
  <si>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</si>
  <si>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</si>
  <si>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</si>
  <si>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</si>
  <si>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</si>
  <si>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</si>
  <si>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</si>
  <si>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</si>
  <si>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</si>
  <si>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</si>
  <si>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</si>
  <si>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</si>
  <si>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</si>
  <si>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</si>
  <si>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</si>
  <si>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</si>
  <si>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</si>
  <si>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</si>
  <si>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</si>
  <si>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</si>
  <si>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</si>
  <si>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</si>
  <si>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</si>
  <si>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</si>
  <si>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</si>
  <si>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</si>
  <si>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</si>
  <si>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</si>
  <si>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</si>
  <si>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</si>
  <si>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</si>
  <si>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</si>
  <si>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</si>
  <si>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</si>
  <si>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</si>
  <si>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</si>
  <si>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</si>
  <si>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</si>
  <si>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</si>
  <si>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</si>
  <si>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</si>
  <si>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</si>
  <si>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</si>
  <si>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</si>
  <si>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</si>
  <si>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</si>
  <si>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</si>
  <si>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</si>
  <si>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</si>
  <si>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</si>
  <si>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</si>
  <si>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</si>
  <si>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</si>
  <si>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</si>
  <si>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</si>
  <si>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</si>
  <si>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</si>
  <si>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</si>
  <si>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</si>
  <si>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</si>
  <si>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</si>
  <si>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</si>
  <si>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</si>
  <si>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</si>
  <si>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</si>
  <si>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</si>
  <si>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</si>
  <si>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</si>
  <si>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</si>
  <si>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</si>
  <si>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</si>
  <si>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</si>
  <si>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</si>
  <si>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</si>
  <si>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</si>
  <si>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</si>
  <si>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</si>
  <si>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</si>
  <si>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</si>
  <si>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</si>
  <si>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</si>
  <si>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</si>
  <si>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</si>
  <si>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</si>
  <si>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</si>
  <si>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</si>
  <si>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</si>
  <si>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</si>
  <si>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</si>
  <si>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</si>
  <si>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</si>
  <si>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</si>
  <si>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</si>
  <si>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</si>
  <si>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</si>
  <si>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</si>
  <si>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</si>
  <si>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</si>
  <si>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</si>
  <si>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</si>
  <si>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</si>
  <si>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</si>
  <si>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</si>
  <si>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</si>
  <si>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</si>
  <si>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</si>
  <si>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</si>
  <si>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</si>
  <si>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</si>
  <si>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</si>
  <si>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</si>
  <si>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</si>
  <si>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</si>
  <si>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</si>
  <si>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</si>
  <si>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</si>
  <si>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</si>
  <si>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</si>
  <si>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</si>
  <si>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</si>
  <si>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</si>
  <si>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</si>
  <si>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</si>
  <si>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</si>
  <si>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</si>
  <si>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</si>
  <si>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</si>
  <si>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</si>
  <si>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</si>
  <si>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</si>
  <si>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</si>
  <si>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</si>
  <si>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</si>
  <si>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</si>
  <si>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</si>
  <si>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</si>
  <si>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</si>
  <si>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</si>
  <si>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</si>
  <si>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</si>
  <si>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</si>
  <si>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</si>
  <si>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</si>
  <si>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</si>
  <si>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</si>
  <si>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</si>
  <si>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</si>
  <si>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</si>
  <si>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</si>
  <si>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</si>
  <si>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</si>
  <si>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</si>
  <si>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</si>
  <si>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</si>
  <si>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</si>
  <si>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</si>
  <si>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</si>
  <si>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</si>
  <si>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</si>
  <si>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</si>
  <si>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</si>
  <si>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</si>
  <si>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</si>
  <si>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</si>
  <si>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</si>
  <si>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</si>
  <si>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</si>
  <si>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</si>
  <si>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</si>
  <si>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</si>
  <si>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</si>
  <si>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</si>
  <si>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</si>
  <si>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</si>
  <si>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</si>
  <si>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</si>
  <si>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</si>
  <si>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</si>
  <si>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</si>
  <si>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</si>
  <si>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</si>
  <si>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</si>
  <si>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</si>
  <si>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</si>
  <si>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</si>
  <si>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</si>
  <si>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</si>
  <si>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</si>
  <si>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</si>
  <si>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</si>
  <si>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</si>
  <si>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</si>
  <si>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</si>
  <si>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</si>
  <si>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</si>
  <si>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</si>
  <si>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</si>
  <si>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</si>
  <si>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</si>
  <si>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</si>
  <si>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</si>
  <si>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</si>
  <si>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</si>
  <si>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</si>
  <si>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</si>
  <si>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</si>
  <si>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</si>
  <si>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</si>
  <si>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</si>
  <si>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</si>
  <si>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</si>
  <si>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</si>
  <si>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</si>
  <si>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</si>
  <si>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</si>
  <si>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</si>
  <si>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</si>
  <si>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</si>
  <si>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</si>
  <si>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</si>
  <si>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</si>
  <si>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</si>
  <si>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</si>
  <si>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</si>
  <si>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</si>
  <si>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</si>
  <si>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</si>
  <si>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</si>
  <si>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</si>
  <si>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</si>
  <si>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</si>
  <si>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</si>
  <si>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</si>
  <si>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</si>
  <si>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</si>
  <si>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</si>
  <si>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</si>
  <si>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</si>
  <si>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</si>
  <si>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</si>
  <si>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</si>
  <si>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</si>
  <si>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</si>
  <si>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</si>
  <si>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</si>
  <si>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</si>
  <si>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</si>
  <si>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</si>
  <si>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</si>
  <si>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</si>
  <si>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</si>
  <si>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</si>
  <si>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</si>
  <si>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</si>
  <si>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</si>
  <si>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</si>
  <si>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</si>
  <si>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</si>
  <si>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</si>
  <si>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</si>
  <si>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</si>
  <si>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</si>
  <si>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</si>
  <si>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</si>
  <si>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</si>
  <si>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</si>
  <si>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</si>
  <si>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</si>
  <si>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</si>
  <si>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</si>
  <si>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</si>
  <si>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</si>
  <si>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</si>
  <si>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</si>
  <si>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</si>
  <si>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</si>
  <si>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</si>
  <si>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</si>
  <si>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</si>
  <si>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</si>
  <si>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</si>
  <si>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</si>
  <si>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</si>
  <si>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</si>
  <si>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</si>
  <si>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</si>
  <si>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</si>
  <si>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</si>
  <si>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</si>
  <si>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</si>
  <si>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</si>
  <si>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</si>
  <si>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</si>
  <si>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</si>
  <si>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</si>
  <si>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</si>
  <si>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</si>
  <si>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</si>
  <si>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</si>
  <si>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</si>
  <si>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</si>
  <si>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</si>
  <si>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</si>
  <si>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</si>
  <si>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</si>
  <si>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</si>
  <si>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</si>
  <si>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</si>
  <si>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</si>
  <si>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</si>
  <si>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</si>
  <si>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</si>
  <si>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</si>
  <si>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</si>
  <si>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</si>
  <si>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</si>
  <si>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</si>
  <si>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</si>
  <si>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</si>
  <si>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</si>
  <si>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</si>
  <si>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</si>
  <si>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</si>
  <si>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</si>
  <si>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</si>
  <si>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</si>
  <si>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</si>
  <si>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</si>
  <si>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</si>
  <si>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</si>
  <si>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</si>
  <si>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</si>
  <si>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</si>
  <si>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</si>
  <si>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</si>
  <si>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</si>
  <si>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</si>
  <si>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</si>
  <si>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</si>
  <si>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</si>
  <si>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</si>
  <si>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</si>
  <si>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</si>
  <si>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</si>
  <si>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</si>
  <si>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</si>
  <si>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</si>
  <si>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</si>
  <si>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</si>
  <si>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</si>
  <si>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</si>
  <si>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</si>
  <si>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</si>
  <si>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</si>
  <si>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</si>
  <si>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</si>
  <si>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</si>
  <si>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</si>
  <si>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</si>
  <si>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</si>
  <si>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</si>
  <si>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</si>
  <si>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</si>
  <si>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</si>
  <si>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</si>
  <si>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</si>
  <si>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</si>
  <si>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</si>
  <si>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</si>
  <si>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</si>
  <si>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</si>
  <si>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</si>
  <si>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</si>
  <si>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</si>
  <si>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</si>
  <si>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</si>
  <si>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</si>
  <si>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</si>
  <si>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</si>
  <si>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</si>
  <si>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</si>
  <si>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</si>
  <si>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</si>
  <si>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</si>
  <si>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</si>
  <si>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</si>
  <si>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</si>
  <si>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</si>
  <si>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</si>
  <si>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</si>
  <si>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</si>
  <si>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</si>
  <si>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</si>
  <si>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</si>
  <si>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</si>
  <si>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</si>
  <si>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</si>
  <si>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</si>
  <si>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</si>
  <si>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</si>
  <si>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</si>
  <si>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</si>
  <si>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</si>
  <si>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</si>
  <si>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</si>
  <si>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</si>
  <si>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</si>
  <si>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</si>
  <si>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</si>
  <si>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</si>
  <si>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</si>
  <si>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</si>
  <si>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</si>
  <si>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</si>
  <si>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</si>
  <si>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</si>
  <si>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</si>
  <si>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</si>
  <si>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</si>
  <si>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</si>
  <si>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</si>
  <si>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</si>
  <si>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</si>
  <si>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</si>
  <si>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</si>
  <si>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</si>
  <si>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</si>
  <si>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</si>
  <si>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</si>
  <si>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</si>
  <si>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</si>
  <si>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</si>
  <si>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</si>
  <si>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</si>
  <si>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</si>
  <si>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</si>
  <si>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</si>
  <si>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</si>
  <si>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</si>
  <si>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</si>
  <si>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</si>
  <si>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</si>
  <si>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</si>
  <si>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</si>
  <si>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</si>
  <si>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</si>
  <si>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</si>
  <si>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</si>
  <si>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</si>
  <si>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</si>
  <si>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</si>
  <si>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</si>
  <si>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</si>
  <si>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</si>
  <si>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</si>
  <si>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</si>
  <si>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</si>
  <si>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</si>
  <si>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</si>
  <si>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</si>
  <si>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</si>
  <si>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</si>
  <si>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</si>
  <si>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</si>
  <si>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</si>
  <si>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</si>
  <si>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</si>
  <si>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</si>
  <si>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</si>
  <si>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</si>
  <si>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</si>
  <si>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</si>
  <si>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</si>
  <si>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</si>
  <si>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</si>
  <si>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</si>
  <si>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</si>
  <si>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</si>
  <si>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</si>
  <si>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</si>
  <si>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</si>
  <si>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</si>
  <si>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</si>
  <si>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</si>
  <si>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</si>
  <si>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</si>
  <si>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</si>
  <si>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</si>
  <si>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</si>
  <si>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</si>
  <si>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</si>
  <si>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</si>
  <si>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</si>
  <si>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</si>
  <si>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</si>
  <si>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</si>
  <si>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</si>
  <si>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</si>
  <si>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</si>
  <si>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</si>
  <si>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</si>
  <si>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</si>
  <si>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</si>
  <si>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</si>
  <si>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</si>
  <si>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</si>
  <si>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</si>
  <si>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</si>
  <si>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</si>
  <si>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</si>
  <si>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</si>
  <si>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</si>
  <si>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</si>
  <si>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</si>
  <si>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</si>
  <si>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</si>
  <si>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</si>
  <si>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</si>
  <si>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</si>
  <si>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</si>
  <si>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</si>
  <si>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</si>
  <si>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</si>
  <si>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</si>
  <si>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</si>
  <si>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</si>
  <si>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</si>
  <si>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</si>
  <si>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</si>
  <si>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</si>
  <si>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</si>
  <si>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</si>
  <si>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</si>
  <si>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</si>
  <si>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</si>
  <si>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</si>
  <si>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</si>
  <si>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</si>
  <si>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</si>
  <si>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</si>
  <si>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</si>
  <si>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</si>
  <si>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</si>
  <si>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</si>
  <si>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</si>
  <si>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</si>
  <si>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</si>
  <si>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</si>
  <si>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</si>
  <si>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</si>
  <si>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</si>
  <si>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</si>
  <si>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</si>
  <si>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</si>
  <si>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</si>
  <si>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</si>
  <si>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</si>
  <si>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</si>
  <si>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</si>
  <si>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</si>
  <si>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</si>
  <si>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</si>
  <si>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</si>
  <si>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</si>
  <si>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</si>
  <si>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</si>
  <si>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</si>
  <si>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</si>
  <si>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</si>
  <si>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</si>
  <si>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</si>
  <si>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</si>
  <si>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</si>
  <si>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</si>
  <si>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</si>
  <si>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</si>
  <si>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</si>
  <si>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</si>
  <si>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</si>
  <si>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</si>
  <si>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</si>
  <si>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</si>
  <si>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</si>
  <si>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</si>
  <si>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</si>
  <si>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</si>
  <si>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</si>
  <si>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</si>
  <si>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</si>
  <si>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</si>
  <si>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</si>
  <si>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</si>
  <si>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</si>
  <si>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</si>
  <si>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</si>
  <si>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</si>
  <si>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</si>
  <si>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</si>
  <si>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</si>
  <si>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</si>
  <si>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</si>
  <si>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</si>
  <si>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</si>
  <si>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</si>
  <si>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</si>
  <si>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</si>
  <si>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</si>
  <si>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</si>
  <si>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</si>
  <si>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</si>
  <si>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</si>
  <si>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</si>
  <si>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</si>
  <si>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</si>
  <si>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</si>
  <si>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</si>
  <si>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</si>
  <si>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</si>
  <si>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</si>
  <si>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</si>
  <si>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</si>
  <si>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</si>
  <si>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</si>
  <si>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</si>
  <si>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</si>
  <si>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</si>
  <si>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</si>
  <si>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</si>
  <si>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</si>
  <si>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</si>
  <si>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</si>
  <si>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</si>
  <si>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</si>
  <si>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</si>
  <si>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</si>
  <si>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</si>
  <si>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</si>
  <si>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</si>
  <si>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</si>
  <si>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</si>
  <si>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</si>
  <si>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</si>
  <si>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</si>
  <si>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</si>
  <si>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</si>
  <si>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</si>
  <si>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</si>
  <si>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</si>
  <si>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</si>
  <si>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</si>
  <si>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</si>
  <si>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</si>
  <si>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</si>
  <si>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</si>
  <si>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</si>
  <si>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</si>
  <si>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</si>
  <si>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</si>
  <si>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</si>
  <si>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</si>
  <si>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</si>
  <si>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</si>
  <si>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</si>
  <si>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</si>
  <si>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</si>
  <si>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</si>
  <si>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</si>
  <si>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</si>
  <si>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</si>
  <si>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</si>
  <si>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</si>
  <si>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</si>
  <si>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</si>
  <si>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</si>
  <si>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</si>
  <si>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</si>
  <si>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</si>
  <si>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</si>
  <si>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</si>
  <si>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</si>
  <si>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</si>
  <si>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</si>
  <si>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</si>
  <si>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</si>
  <si>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</si>
  <si>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</si>
  <si>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</si>
  <si>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</si>
  <si>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</si>
  <si>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</si>
  <si>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</si>
  <si>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</si>
  <si>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</si>
  <si>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</si>
  <si>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</si>
  <si>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</si>
  <si>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</si>
  <si>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</si>
  <si>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</si>
  <si>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</si>
  <si>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</si>
  <si>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</si>
  <si>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</si>
  <si>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</si>
  <si>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</si>
  <si>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</si>
  <si>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</si>
  <si>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</si>
  <si>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</si>
  <si>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</si>
  <si>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</si>
  <si>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</si>
  <si>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</si>
  <si>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</si>
  <si>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</si>
  <si>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</si>
  <si>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</si>
  <si>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</si>
  <si>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</si>
  <si>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</si>
  <si>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</si>
  <si>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</si>
  <si>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</si>
  <si>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</si>
  <si>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</si>
  <si>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</si>
  <si>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</si>
  <si>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</si>
  <si>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</si>
  <si>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</si>
  <si>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</si>
  <si>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</si>
  <si>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</si>
  <si>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</si>
  <si>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</si>
  <si>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</si>
  <si>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</si>
  <si>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</si>
  <si>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</si>
  <si>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</si>
  <si>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</si>
  <si>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</si>
  <si>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</si>
  <si>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</si>
  <si>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</si>
  <si>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</si>
  <si>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</si>
  <si>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</si>
  <si>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</si>
  <si>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</si>
  <si>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</si>
  <si>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</si>
  <si>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</si>
  <si>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</si>
  <si>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</si>
  <si>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</si>
  <si>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</si>
  <si>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</si>
  <si>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</si>
  <si>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</si>
  <si>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</si>
  <si>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</si>
  <si>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</si>
  <si>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</si>
  <si>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</si>
  <si>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</si>
  <si>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</si>
  <si>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</si>
  <si>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</si>
  <si>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</si>
  <si>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</si>
  <si>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</si>
  <si>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</si>
  <si>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</si>
  <si>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</si>
  <si>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</si>
  <si>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</si>
  <si>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</si>
  <si>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</si>
  <si>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</si>
  <si>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</si>
  <si>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</si>
  <si>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</si>
  <si>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</si>
  <si>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</si>
  <si>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</si>
  <si>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</si>
  <si>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</si>
  <si>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</si>
  <si>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</si>
  <si>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</si>
  <si>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</si>
  <si>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</si>
  <si>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</si>
  <si>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</si>
  <si>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</si>
  <si>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</si>
  <si>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</si>
  <si>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</si>
  <si>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</si>
  <si>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</si>
  <si>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</si>
  <si>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</si>
  <si>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</si>
  <si>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</si>
  <si>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</si>
  <si>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</si>
  <si>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</si>
  <si>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</si>
  <si>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</si>
  <si>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</si>
  <si>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</si>
  <si>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</si>
  <si>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</si>
  <si>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</si>
  <si>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</si>
  <si>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</si>
  <si>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</si>
  <si>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</si>
  <si>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</si>
  <si>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</si>
  <si>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</si>
  <si>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</si>
  <si>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</si>
  <si>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</si>
  <si>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</si>
  <si>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</si>
  <si>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</si>
  <si>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</si>
  <si>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</si>
  <si>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</si>
  <si>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</si>
  <si>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</si>
  <si>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</si>
  <si>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</si>
  <si>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</si>
  <si>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</si>
  <si>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</si>
  <si>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</si>
  <si>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</si>
  <si>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</si>
  <si>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</si>
  <si>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</si>
  <si>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</si>
  <si>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</si>
  <si>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</si>
  <si>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</si>
  <si>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</si>
  <si>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</si>
  <si>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</si>
  <si>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</si>
  <si>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</si>
  <si>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</si>
  <si>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</si>
  <si>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</si>
  <si>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</si>
  <si>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</si>
  <si>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</si>
  <si>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</si>
  <si>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</si>
  <si>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</si>
  <si>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</si>
  <si>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</si>
  <si>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</si>
  <si>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</si>
  <si>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</si>
  <si>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</si>
  <si>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</si>
  <si>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</si>
  <si>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</si>
  <si>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</si>
  <si>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</si>
  <si>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</si>
  <si>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</si>
  <si>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</si>
  <si>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</si>
  <si>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</si>
  <si>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</si>
  <si>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</si>
  <si>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</si>
  <si>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</si>
  <si>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</si>
  <si>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</si>
  <si>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</si>
  <si>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</si>
  <si>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</si>
  <si>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</si>
  <si>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</si>
  <si>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</si>
  <si>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</si>
  <si>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</si>
  <si>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</si>
  <si>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</si>
  <si>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</si>
  <si>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</si>
  <si>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</si>
  <si>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</si>
  <si>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</si>
  <si>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</si>
  <si>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</si>
  <si>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</si>
  <si>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</si>
  <si>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</si>
  <si>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</si>
  <si>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</si>
  <si>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</si>
  <si>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</si>
  <si>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</si>
  <si>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</si>
  <si>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</si>
  <si>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</si>
  <si>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</si>
  <si>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</si>
  <si>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</si>
  <si>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</si>
  <si>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</si>
  <si>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</si>
  <si>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</si>
  <si>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</si>
  <si>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</si>
  <si>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</si>
  <si>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</si>
  <si>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</si>
  <si>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</si>
  <si>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</si>
  <si>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</si>
  <si>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</si>
  <si>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</si>
  <si>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</si>
  <si>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</si>
  <si>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</si>
  <si>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</si>
  <si>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</si>
  <si>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</si>
  <si>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</si>
  <si>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</si>
  <si>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</si>
  <si>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</si>
  <si>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</si>
  <si>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</si>
  <si>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</si>
  <si>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</si>
  <si>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</si>
  <si>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</si>
  <si>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</si>
  <si>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</si>
  <si>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</si>
  <si>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</si>
  <si>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</si>
  <si>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</si>
  <si>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</si>
  <si>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</si>
  <si>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</si>
  <si>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</si>
  <si>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</si>
  <si>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</si>
  <si>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</si>
  <si>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</si>
  <si>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</si>
  <si>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</si>
  <si>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</si>
  <si>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</si>
  <si>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</si>
  <si>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</si>
  <si>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</si>
  <si>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</si>
  <si>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</si>
  <si>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</si>
  <si>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</si>
  <si>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</si>
  <si>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</si>
  <si>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</si>
  <si>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</si>
  <si>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</si>
  <si>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</si>
  <si>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</si>
  <si>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</si>
  <si>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</si>
  <si>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</si>
  <si>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</si>
  <si>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</si>
  <si>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</si>
  <si>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</si>
  <si>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</si>
  <si>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</si>
  <si>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</si>
  <si>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</si>
  <si>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</si>
  <si>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</si>
  <si>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</si>
  <si>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</si>
  <si>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</si>
  <si>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</si>
  <si>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</si>
  <si>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</si>
  <si>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</si>
  <si>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</si>
  <si>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</si>
  <si>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</si>
  <si>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</si>
  <si>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</si>
  <si>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</si>
  <si>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</si>
  <si>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</si>
  <si>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</si>
  <si>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</si>
  <si>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</si>
  <si>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</si>
  <si>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</si>
  <si>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</si>
  <si>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</si>
  <si>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</si>
  <si>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</si>
  <si>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</si>
  <si>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</si>
  <si>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</si>
  <si>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</si>
  <si>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</si>
  <si>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</si>
  <si>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</si>
  <si>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</si>
  <si>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</si>
  <si>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</si>
  <si>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</si>
  <si>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</si>
  <si>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</si>
  <si>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</si>
  <si>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</si>
  <si>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</si>
  <si>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</si>
  <si>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</si>
  <si>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</si>
  <si>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</si>
  <si>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</si>
  <si>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</si>
  <si>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</si>
  <si>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</si>
  <si>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</si>
  <si>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</si>
  <si>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</si>
  <si>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</si>
  <si>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</si>
  <si>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</si>
  <si>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</si>
  <si>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</si>
  <si>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</si>
  <si>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</si>
  <si>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</si>
  <si>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</si>
  <si>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</si>
  <si>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</si>
  <si>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</si>
  <si>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</si>
  <si>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</si>
  <si>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</si>
  <si>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</si>
  <si>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</si>
  <si>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</si>
  <si>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</si>
  <si>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</si>
  <si>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</si>
  <si>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</si>
  <si>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</si>
  <si>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</si>
  <si>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</si>
  <si>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</si>
  <si>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</si>
  <si>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</si>
  <si>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</si>
  <si>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</si>
  <si>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</si>
  <si>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</si>
  <si>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</si>
  <si>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</si>
  <si>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</si>
  <si>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</si>
  <si>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</si>
  <si>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</si>
  <si>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</si>
  <si>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</si>
  <si>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</si>
  <si>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</si>
  <si>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</si>
  <si>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</si>
  <si>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</si>
  <si>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</si>
  <si>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</si>
  <si>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</si>
  <si>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</si>
  <si>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</si>
  <si>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</si>
  <si>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</si>
  <si>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</si>
  <si>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</si>
  <si>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</si>
  <si>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</si>
  <si>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</si>
  <si>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</si>
  <si>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</si>
  <si>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</si>
  <si>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</si>
  <si>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</si>
  <si>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</si>
  <si>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</si>
  <si>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</si>
  <si>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</si>
  <si>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</si>
  <si>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</si>
  <si>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</si>
  <si>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</si>
  <si>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</si>
  <si>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</si>
  <si>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</si>
  <si>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</si>
  <si>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</si>
  <si>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</si>
  <si>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</si>
  <si>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</si>
  <si>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</si>
  <si>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</si>
  <si>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</si>
  <si>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</si>
  <si>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</si>
  <si>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</si>
  <si>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</si>
  <si>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</si>
  <si>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</si>
  <si>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</si>
  <si>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</si>
  <si>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</si>
  <si>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</si>
  <si>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</si>
  <si>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</si>
  <si>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</si>
  <si>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</si>
  <si>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</si>
  <si>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</si>
  <si>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</si>
  <si>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</si>
  <si>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</si>
  <si>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</si>
  <si>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</si>
  <si>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</si>
  <si>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</si>
  <si>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</si>
  <si>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</si>
  <si>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</si>
  <si>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</si>
  <si>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</si>
  <si>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</si>
  <si>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</si>
  <si>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</si>
  <si>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</si>
  <si>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</si>
  <si>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</si>
  <si>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</si>
  <si>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</si>
  <si>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</si>
  <si>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</si>
  <si>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</si>
  <si>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</si>
  <si>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</si>
  <si>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</si>
  <si>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</si>
  <si>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</si>
  <si>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</si>
  <si>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</si>
  <si>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</si>
  <si>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</si>
  <si>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</si>
  <si>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</si>
  <si>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</si>
  <si>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</si>
  <si>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</si>
  <si>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</si>
  <si>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</si>
  <si>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</si>
  <si>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</si>
  <si>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</si>
  <si>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</si>
  <si>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</si>
  <si>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</si>
  <si>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</si>
  <si>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</si>
  <si>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</si>
  <si>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</si>
  <si>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</si>
  <si>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</si>
  <si>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</si>
  <si>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</si>
  <si>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</si>
  <si>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</si>
  <si>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</si>
  <si>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</si>
  <si>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</si>
  <si>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</si>
  <si>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</si>
  <si>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</si>
  <si>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</si>
  <si>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</si>
  <si>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</si>
  <si>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</si>
  <si>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</si>
  <si>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</si>
  <si>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</si>
  <si>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</si>
  <si>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</si>
  <si>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</si>
  <si>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</si>
  <si>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</si>
  <si>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</si>
  <si>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</si>
  <si>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</si>
  <si>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</si>
  <si>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</si>
  <si>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</si>
  <si>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</si>
  <si>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</si>
  <si>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</si>
  <si>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</si>
  <si>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</si>
  <si>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</si>
  <si>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</si>
  <si>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</si>
  <si>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</si>
  <si>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</si>
  <si>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</si>
  <si>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</si>
  <si>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</si>
  <si>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</si>
  <si>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</si>
  <si>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</si>
  <si>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</si>
  <si>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</si>
  <si>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</si>
  <si>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</si>
  <si>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</si>
  <si>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</si>
  <si>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</si>
  <si>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</si>
  <si>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</si>
  <si>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</si>
  <si>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</si>
  <si>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</si>
  <si>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</si>
  <si>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</si>
  <si>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</si>
  <si>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</si>
  <si>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</si>
  <si>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</si>
  <si>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</si>
  <si>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</si>
  <si>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</si>
  <si>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</si>
  <si>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</si>
  <si>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</si>
  <si>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</si>
  <si>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</si>
  <si>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</si>
  <si>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</si>
  <si>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</si>
  <si>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</si>
  <si>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</si>
  <si>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</si>
  <si>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</si>
  <si>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</si>
  <si>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</si>
  <si>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</si>
  <si>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</si>
  <si>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</si>
  <si>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</si>
  <si>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</si>
  <si>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</si>
  <si>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</si>
  <si>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</si>
  <si>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</si>
  <si>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</si>
  <si>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</si>
  <si>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</si>
  <si>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</si>
  <si>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</si>
  <si>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</si>
  <si>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</si>
  <si>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</si>
  <si>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</si>
  <si>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</si>
  <si>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</si>
  <si>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</si>
  <si>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</si>
  <si>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</si>
  <si>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</si>
  <si>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</si>
  <si>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</si>
  <si>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</si>
  <si>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</si>
  <si>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</si>
  <si>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</si>
  <si>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</si>
  <si>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</si>
  <si>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</si>
  <si>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</si>
  <si>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</si>
  <si>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</si>
  <si>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</si>
  <si>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</si>
  <si>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</si>
  <si>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</si>
  <si>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</si>
  <si>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</si>
  <si>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</si>
  <si>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</si>
  <si>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</si>
  <si>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</si>
  <si>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</si>
  <si>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</si>
  <si>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</si>
  <si>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</si>
  <si>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</si>
  <si>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</si>
  <si>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</si>
  <si>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</si>
  <si>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</si>
  <si>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</si>
  <si>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</si>
  <si>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</si>
  <si>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</si>
  <si>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</si>
  <si>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</si>
  <si>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</si>
  <si>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</si>
  <si>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</si>
  <si>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</si>
  <si>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</si>
  <si>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</si>
  <si>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</si>
  <si>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</si>
  <si>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</si>
  <si>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</si>
  <si>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</si>
  <si>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</si>
  <si>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</si>
  <si>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</si>
  <si>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</si>
  <si>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</si>
  <si>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</si>
  <si>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</si>
  <si>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</si>
  <si>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</si>
  <si>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</si>
  <si>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</si>
  <si>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</si>
  <si>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</si>
  <si>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</si>
  <si>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</si>
  <si>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</si>
  <si>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</si>
  <si>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</si>
  <si>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</si>
  <si>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</si>
  <si>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</si>
  <si>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</si>
  <si>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</si>
  <si>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</si>
  <si>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</si>
  <si>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</si>
  <si>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</si>
  <si>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</si>
  <si>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</si>
  <si>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</si>
  <si>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</si>
  <si>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</si>
  <si>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</si>
  <si>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</si>
  <si>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</si>
  <si>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</si>
  <si>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</si>
  <si>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</si>
  <si>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</si>
  <si>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</si>
  <si>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</si>
  <si>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</si>
  <si>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</si>
  <si>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</si>
  <si>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</si>
  <si>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</si>
  <si>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</si>
  <si>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</si>
  <si>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</si>
  <si>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</si>
  <si>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</si>
  <si>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</si>
  <si>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</si>
  <si>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</si>
  <si>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</si>
  <si>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</si>
  <si>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</si>
  <si>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</si>
  <si>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</si>
  <si>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</si>
  <si>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</si>
  <si>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</si>
  <si>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</si>
  <si>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</si>
  <si>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</si>
  <si>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</si>
  <si>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</si>
  <si>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</si>
  <si>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</si>
  <si>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</si>
  <si>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</si>
  <si>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</si>
  <si>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</si>
  <si>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</si>
  <si>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</si>
  <si>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</si>
  <si>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</si>
  <si>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</si>
  <si>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</si>
  <si>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</si>
  <si>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</si>
  <si>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</si>
  <si>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</si>
  <si>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</si>
  <si>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</si>
  <si>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</si>
  <si>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</si>
  <si>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</si>
  <si>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</si>
  <si>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</si>
  <si>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</si>
  <si>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</si>
  <si>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</si>
  <si>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</si>
  <si>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</si>
  <si>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</si>
  <si>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</si>
  <si>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</si>
  <si>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</si>
  <si>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</si>
  <si>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</si>
  <si>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</si>
  <si>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</si>
  <si>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</si>
  <si>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</si>
  <si>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</si>
  <si>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</si>
  <si>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</si>
  <si>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</si>
  <si>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</si>
  <si>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</si>
  <si>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</si>
  <si>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</si>
  <si>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</si>
  <si>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</si>
  <si>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</si>
  <si>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</si>
  <si>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</si>
  <si>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</si>
  <si>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</si>
  <si>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</si>
  <si>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</si>
  <si>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</si>
  <si>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</si>
  <si>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</si>
  <si>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</si>
  <si>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</si>
  <si>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</si>
  <si>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</si>
  <si>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</si>
  <si>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</si>
  <si>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</si>
  <si>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</si>
  <si>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</si>
  <si>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</si>
  <si>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</si>
  <si>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</si>
  <si>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</si>
  <si>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</si>
  <si>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</si>
  <si>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</si>
  <si>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</si>
  <si>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</si>
  <si>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</si>
  <si>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</si>
  <si>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</si>
  <si>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</si>
  <si>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</si>
  <si>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</si>
  <si>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</si>
  <si>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</si>
  <si>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</si>
  <si>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</si>
  <si>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</si>
  <si>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</si>
  <si>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</si>
  <si>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</si>
  <si>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</si>
  <si>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</si>
  <si>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</si>
  <si>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</si>
  <si>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</si>
  <si>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</si>
  <si>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</si>
  <si>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</si>
  <si>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</si>
  <si>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</si>
  <si>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</si>
  <si>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</si>
  <si>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</si>
  <si>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</si>
  <si>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</si>
  <si>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</si>
  <si>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</si>
  <si>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</si>
  <si>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</si>
  <si>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</si>
  <si>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</si>
  <si>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</si>
  <si>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</si>
  <si>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</si>
  <si>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</si>
  <si>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</si>
  <si>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</si>
  <si>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</si>
  <si>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</si>
  <si>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</si>
  <si>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</si>
  <si>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</si>
  <si>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</si>
  <si>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</si>
  <si>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</si>
  <si>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</si>
  <si>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</si>
  <si>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</si>
  <si>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</si>
  <si>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</si>
  <si>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</si>
  <si>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</si>
  <si>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</si>
  <si>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</si>
  <si>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</si>
  <si>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</si>
  <si>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</si>
  <si>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</si>
  <si>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</si>
  <si>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</si>
  <si>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</si>
  <si>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</si>
  <si>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</si>
  <si>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</si>
  <si>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</si>
  <si>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</si>
  <si>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</si>
  <si>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</si>
  <si>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</si>
  <si>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</si>
  <si>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</si>
  <si>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</si>
  <si>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</si>
  <si>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</si>
  <si>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</si>
  <si>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</si>
  <si>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</si>
  <si>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</si>
  <si>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</si>
  <si>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</si>
  <si>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</si>
  <si>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</si>
  <si>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</si>
  <si>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</si>
  <si>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</si>
  <si>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</si>
  <si>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</si>
  <si>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</si>
  <si>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</si>
  <si>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</si>
  <si>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</si>
  <si>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</si>
  <si>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</si>
  <si>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</si>
  <si>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</si>
  <si>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</si>
  <si>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</si>
  <si>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</si>
  <si>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</si>
  <si>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</si>
  <si>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</si>
  <si>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</si>
  <si>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</si>
  <si>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</si>
  <si>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</si>
  <si>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</si>
  <si>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</si>
  <si>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</si>
  <si>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</si>
  <si>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</si>
  <si>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</si>
  <si>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</si>
  <si>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</si>
  <si>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</si>
  <si>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</si>
  <si>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</si>
  <si>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</si>
  <si>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</si>
  <si>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</si>
  <si>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</si>
  <si>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</si>
  <si>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</si>
  <si>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</si>
  <si>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</si>
  <si>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</si>
  <si>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</si>
  <si>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</si>
  <si>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</si>
  <si>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</si>
  <si>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</si>
  <si>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</si>
  <si>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</si>
  <si>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</si>
  <si>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</si>
  <si>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</si>
  <si>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</si>
  <si>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</si>
  <si>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</si>
  <si>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</si>
  <si>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</si>
  <si>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</si>
  <si>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</si>
  <si>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</si>
  <si>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</si>
  <si>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</si>
  <si>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</si>
  <si>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</si>
  <si>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</si>
  <si>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</si>
  <si>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</si>
  <si>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</si>
  <si>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</si>
  <si>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</si>
  <si>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</si>
  <si>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</si>
  <si>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</si>
  <si>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</si>
  <si>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</si>
  <si>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</si>
  <si>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</si>
  <si>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</si>
  <si>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</si>
  <si>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</si>
  <si>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</si>
  <si>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</si>
  <si>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</si>
  <si>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</si>
  <si>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</si>
  <si>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</si>
  <si>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</si>
  <si>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</si>
  <si>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</si>
  <si>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</si>
  <si>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</si>
  <si>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</si>
  <si>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</si>
  <si>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</si>
  <si>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</si>
  <si>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</si>
  <si>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</si>
  <si>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</si>
  <si>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</si>
  <si>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</si>
  <si>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</si>
  <si>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</si>
  <si>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</si>
  <si>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</si>
  <si>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</si>
  <si>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</si>
  <si>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</si>
  <si>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</si>
  <si>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</si>
  <si>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</si>
  <si>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</si>
  <si>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</si>
  <si>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</si>
  <si>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</si>
  <si>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</si>
  <si>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</si>
  <si>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</si>
  <si>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</si>
  <si>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</si>
  <si>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</si>
  <si>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</si>
  <si>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</si>
  <si>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</si>
  <si>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</si>
  <si>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</si>
  <si>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</si>
  <si>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</si>
  <si>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</si>
  <si>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</si>
  <si>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</si>
  <si>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</si>
  <si>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</si>
  <si>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</si>
  <si>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</si>
  <si>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</si>
  <si>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</si>
  <si>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</si>
  <si>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</si>
  <si>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</si>
  <si>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</si>
  <si>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</si>
  <si>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</si>
  <si>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</si>
  <si>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</si>
  <si>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</si>
  <si>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</si>
  <si>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</si>
  <si>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</si>
  <si>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</si>
  <si>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</si>
  <si>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</si>
  <si>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</si>
  <si>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</si>
  <si>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</si>
  <si>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</si>
  <si>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</si>
  <si>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</si>
  <si>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</si>
  <si>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</si>
  <si>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</si>
  <si>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</si>
  <si>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</si>
  <si>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</si>
  <si>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</si>
  <si>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</si>
  <si>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</si>
  <si>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</si>
  <si>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</si>
  <si>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</si>
  <si>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</si>
  <si>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</si>
  <si>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</si>
  <si>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</si>
  <si>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</si>
  <si>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</si>
  <si>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</si>
  <si>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</si>
  <si>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</si>
  <si>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</si>
  <si>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</si>
  <si>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</si>
  <si>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</si>
  <si>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</si>
  <si>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</si>
  <si>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</si>
  <si>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</si>
  <si>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</si>
  <si>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</si>
  <si>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</si>
  <si>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</si>
  <si>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</si>
  <si>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</si>
  <si>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</si>
  <si>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</si>
  <si>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</si>
  <si>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</si>
  <si>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</si>
  <si>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</si>
  <si>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</si>
  <si>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</si>
  <si>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</si>
  <si>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</si>
  <si>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</si>
  <si>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</si>
  <si>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</si>
  <si>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</si>
  <si>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</si>
  <si>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</si>
  <si>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</si>
  <si>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</si>
  <si>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</si>
  <si>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</si>
  <si>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</si>
  <si>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</si>
  <si>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</si>
  <si>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</si>
  <si>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</si>
  <si>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</si>
  <si>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</si>
  <si>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</si>
  <si>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</si>
  <si>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</si>
  <si>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</si>
  <si>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</si>
  <si>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</si>
  <si>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</si>
  <si>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</si>
  <si>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</si>
  <si>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</si>
  <si>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</si>
  <si>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</si>
  <si>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</si>
  <si>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</si>
  <si>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</si>
  <si>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</si>
  <si>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</si>
  <si>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</si>
  <si>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</si>
  <si>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</si>
  <si>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</si>
  <si>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</si>
  <si>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</si>
  <si>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</si>
  <si>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</si>
  <si>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</si>
  <si>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</si>
  <si>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</si>
  <si>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</si>
  <si>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</si>
  <si>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</si>
  <si>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</si>
  <si>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</si>
  <si>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</si>
  <si>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</si>
  <si>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</si>
  <si>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</si>
  <si>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</si>
  <si>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</si>
  <si>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</si>
  <si>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</si>
  <si>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</si>
  <si>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</si>
  <si>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</si>
  <si>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</si>
  <si>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</si>
  <si>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</si>
  <si>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</si>
  <si>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</si>
  <si>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</si>
  <si>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</si>
  <si>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</si>
  <si>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</si>
  <si>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</si>
  <si>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</si>
  <si>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</si>
  <si>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</si>
  <si>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</si>
  <si>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</si>
  <si>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</si>
  <si>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</si>
  <si>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</si>
  <si>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</si>
  <si>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</si>
  <si>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</si>
  <si>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</si>
  <si>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</si>
  <si>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</si>
  <si>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</si>
  <si>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</si>
  <si>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</si>
  <si>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</si>
  <si>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</si>
  <si>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</si>
  <si>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</si>
  <si>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</si>
  <si>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</si>
  <si>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</si>
  <si>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</si>
  <si>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</si>
  <si>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</si>
  <si>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</si>
  <si>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</si>
  <si>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</si>
  <si>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</si>
  <si>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</si>
  <si>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</si>
  <si>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</si>
  <si>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</si>
  <si>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</si>
  <si>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</si>
  <si>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</si>
  <si>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</si>
  <si>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</si>
  <si>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</si>
  <si>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</si>
  <si>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</si>
  <si>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</si>
  <si>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</si>
  <si>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</si>
  <si>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</si>
  <si>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</si>
  <si>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</si>
  <si>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</si>
  <si>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</si>
  <si>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</si>
  <si>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</si>
  <si>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</si>
  <si>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</si>
  <si>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</si>
  <si>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</si>
  <si>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</si>
  <si>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</si>
  <si>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</si>
  <si>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</si>
  <si>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</si>
  <si>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</si>
  <si>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</si>
  <si>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</si>
  <si>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</si>
  <si>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</si>
  <si>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</si>
  <si>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</si>
  <si>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</si>
  <si>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</si>
  <si>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</si>
  <si>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</si>
  <si>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</si>
  <si>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</si>
  <si>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</si>
  <si>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</si>
  <si>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</si>
  <si>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</si>
  <si>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</si>
  <si>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</si>
  <si>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</si>
  <si>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</si>
  <si>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</si>
  <si>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</si>
  <si>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</si>
  <si>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</si>
  <si>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</si>
  <si>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</si>
  <si>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</si>
  <si>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</si>
  <si>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</si>
  <si>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</si>
  <si>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</si>
  <si>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</si>
  <si>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</si>
  <si>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</si>
  <si>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</si>
  <si>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</si>
  <si>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</si>
  <si>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</si>
  <si>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</si>
  <si>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</si>
  <si>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</si>
  <si>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</si>
  <si>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</si>
  <si>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</si>
  <si>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</si>
  <si>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</si>
  <si>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</si>
  <si>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</si>
  <si>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</si>
  <si>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</si>
  <si>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</si>
  <si>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</si>
  <si>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</si>
  <si>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</si>
  <si>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</si>
  <si>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</si>
  <si>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</si>
  <si>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</si>
  <si>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</si>
  <si>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</si>
  <si>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</si>
  <si>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</si>
  <si>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</si>
  <si>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</si>
  <si>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</si>
  <si>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</si>
  <si>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</si>
  <si>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</si>
  <si>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</si>
  <si>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</si>
  <si>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</si>
  <si>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</si>
  <si>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</si>
  <si>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</si>
  <si>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</si>
  <si>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</si>
  <si>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</si>
  <si>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</si>
  <si>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</si>
  <si>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</si>
  <si>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</si>
  <si>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</si>
  <si>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</si>
  <si>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</si>
  <si>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</si>
  <si>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</si>
  <si>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</si>
  <si>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</si>
  <si>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</si>
  <si>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</si>
  <si>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</si>
  <si>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</si>
  <si>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</si>
  <si>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</si>
  <si>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</si>
  <si>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</si>
  <si>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</si>
  <si>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</si>
  <si>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</si>
  <si>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</si>
  <si>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</si>
  <si>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</si>
  <si>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</si>
  <si>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</si>
  <si>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</si>
  <si>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</si>
  <si>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</si>
  <si>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</si>
  <si>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</si>
  <si>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</si>
  <si>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</si>
  <si>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</si>
  <si>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</si>
  <si>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</si>
  <si>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</si>
  <si>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</si>
  <si>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</si>
  <si>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</si>
  <si>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</si>
  <si>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</si>
  <si>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</si>
  <si>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</si>
  <si>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</si>
  <si>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</si>
  <si>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</si>
  <si>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</si>
  <si>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</si>
  <si>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</si>
  <si>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</si>
  <si>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</si>
  <si>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</si>
  <si>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</si>
  <si>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</si>
  <si>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</si>
  <si>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</si>
  <si>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</si>
  <si>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</si>
  <si>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</si>
  <si>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</si>
  <si>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</si>
  <si>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</si>
  <si>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</si>
  <si>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</si>
  <si>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</si>
  <si>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</si>
  <si>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</si>
  <si>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</si>
  <si>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</si>
  <si>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</si>
  <si>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</si>
  <si>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</si>
  <si>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</si>
  <si>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</si>
  <si>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</si>
  <si>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</si>
  <si>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</si>
  <si>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</si>
  <si>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</si>
  <si>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</si>
  <si>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</si>
  <si>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</si>
  <si>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</si>
  <si>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</si>
  <si>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</si>
  <si>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</si>
  <si>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</si>
  <si>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</si>
  <si>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</si>
  <si>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</si>
  <si>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</si>
  <si>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</si>
  <si>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</si>
  <si>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</si>
  <si>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</si>
  <si>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</si>
  <si>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</si>
  <si>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</si>
  <si>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</si>
  <si>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</si>
  <si>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</si>
  <si>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</si>
  <si>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</si>
  <si>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</si>
  <si>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</si>
  <si>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</si>
  <si>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</si>
  <si>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</si>
  <si>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</si>
  <si>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</si>
  <si>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</si>
  <si>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</si>
  <si>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</si>
  <si>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</si>
  <si>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</si>
  <si>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</si>
  <si>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</si>
  <si>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</si>
  <si>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</si>
  <si>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</si>
  <si>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</si>
  <si>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</si>
  <si>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</si>
  <si>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</si>
  <si>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</si>
  <si>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</si>
  <si>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</si>
  <si>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</si>
  <si>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</si>
  <si>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</si>
  <si>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</si>
  <si>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</si>
  <si>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</si>
  <si>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</si>
  <si>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</si>
  <si>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</si>
  <si>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</si>
  <si>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</si>
  <si>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</si>
  <si>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</si>
  <si>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</si>
  <si>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</si>
  <si>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</si>
  <si>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</si>
  <si>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</si>
  <si>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</si>
  <si>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</si>
  <si>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</si>
  <si>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</si>
  <si>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</si>
  <si>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</si>
  <si>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</si>
  <si>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</si>
  <si>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</si>
  <si>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</si>
  <si>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</si>
  <si>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</si>
  <si>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</si>
  <si>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</si>
  <si>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</si>
  <si>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</si>
  <si>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</si>
  <si>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</si>
  <si>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</si>
  <si>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</si>
  <si>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</si>
  <si>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</si>
  <si>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</si>
  <si>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</si>
  <si>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</si>
  <si>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</si>
  <si>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</si>
  <si>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</si>
  <si>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</si>
  <si>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</si>
  <si>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</si>
  <si>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</si>
  <si>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</si>
  <si>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</si>
  <si>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</si>
  <si>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</si>
  <si>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</si>
  <si>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</si>
  <si>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</si>
  <si>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</si>
  <si>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</si>
  <si>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</si>
  <si>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</si>
  <si>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</si>
  <si>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</si>
  <si>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</si>
  <si>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</si>
  <si>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</si>
  <si>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</si>
  <si>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</si>
  <si>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</si>
  <si>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</si>
  <si>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</si>
  <si>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</si>
  <si>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</si>
  <si>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</si>
  <si>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</si>
  <si>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</si>
  <si>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</si>
  <si>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</si>
  <si>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</si>
  <si>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</si>
  <si>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</si>
  <si>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</si>
  <si>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</si>
  <si>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</si>
  <si>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</si>
  <si>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</si>
  <si>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</si>
  <si>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</si>
  <si>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</si>
  <si>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</si>
  <si>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</si>
  <si>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</si>
  <si>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</si>
  <si>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</si>
  <si>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</si>
  <si>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</si>
  <si>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</si>
  <si>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</si>
  <si>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</si>
  <si>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</si>
  <si>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</si>
  <si>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</si>
  <si>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</si>
  <si>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</si>
  <si>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</si>
  <si>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</si>
  <si>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</si>
  <si>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</si>
  <si>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</si>
  <si>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</si>
  <si>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</si>
  <si>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</si>
  <si>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</si>
  <si>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</si>
  <si>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</si>
  <si>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</si>
  <si>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</si>
  <si>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</si>
  <si>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</si>
  <si>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</si>
  <si>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</si>
  <si>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</si>
  <si>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</si>
  <si>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</si>
  <si>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</si>
  <si>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</si>
  <si>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</si>
  <si>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</si>
  <si>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</si>
  <si>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</si>
  <si>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</si>
  <si>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</si>
  <si>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</si>
  <si>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</si>
  <si>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</si>
  <si>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</si>
  <si>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</si>
  <si>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</si>
  <si>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</si>
  <si>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</si>
  <si>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</si>
  <si>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</si>
  <si>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</si>
  <si>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</si>
  <si>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</si>
  <si>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</si>
  <si>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</si>
  <si>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</si>
  <si>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</si>
  <si>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</si>
  <si>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</si>
  <si>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</si>
  <si>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</si>
  <si>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</si>
  <si>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</si>
  <si>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</si>
  <si>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</si>
  <si>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</si>
  <si>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</si>
  <si>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</si>
  <si>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</si>
  <si>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</si>
  <si>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</si>
  <si>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</si>
  <si>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</si>
  <si>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</si>
  <si>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</si>
  <si>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</si>
  <si>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</si>
  <si>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</si>
  <si>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</si>
  <si>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</si>
  <si>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</si>
  <si>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</si>
  <si>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</si>
  <si>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</si>
  <si>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</si>
  <si>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</si>
  <si>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</si>
  <si>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</si>
  <si>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</si>
  <si>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</si>
  <si>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</si>
  <si>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</si>
  <si>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</si>
  <si>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</si>
  <si>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</si>
  <si>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</si>
  <si>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</si>
  <si>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</si>
  <si>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</si>
  <si>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</si>
  <si>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</si>
  <si>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</si>
  <si>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</si>
  <si>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</si>
  <si>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</si>
  <si>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</si>
  <si>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</si>
  <si>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</si>
  <si>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</si>
  <si>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</si>
  <si>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</si>
  <si>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</si>
  <si>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</si>
  <si>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</si>
  <si>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</si>
  <si>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</si>
  <si>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</si>
  <si>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</si>
  <si>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</si>
  <si>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</si>
  <si>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</si>
  <si>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</si>
  <si>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</si>
  <si>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</si>
  <si>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</si>
  <si>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</si>
  <si>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</si>
  <si>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</si>
  <si>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</si>
  <si>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</si>
  <si>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</si>
  <si>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</si>
  <si>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</si>
  <si>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</si>
  <si>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</si>
  <si>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</si>
  <si>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</si>
  <si>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</si>
  <si>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</si>
  <si>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</si>
  <si>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</si>
  <si>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</si>
  <si>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</si>
  <si>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</si>
  <si>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</si>
  <si>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</si>
  <si>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</si>
  <si>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</si>
  <si>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</si>
  <si>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</si>
  <si>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</si>
  <si>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</si>
  <si>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</si>
  <si>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</si>
  <si>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</si>
  <si>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</si>
  <si>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</si>
  <si>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</si>
  <si>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</si>
  <si>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</si>
  <si>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</si>
  <si>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</si>
  <si>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</si>
  <si>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</si>
  <si>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</si>
  <si>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</si>
  <si>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</si>
  <si>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</si>
  <si>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</si>
  <si>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</si>
  <si>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</si>
  <si>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</si>
  <si>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</si>
  <si>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</si>
  <si>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</si>
  <si>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</si>
  <si>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</si>
  <si>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</si>
  <si>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</si>
  <si>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</si>
  <si>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</si>
  <si>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</si>
  <si>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</si>
  <si>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</si>
  <si>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</si>
  <si>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</si>
  <si>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</si>
  <si>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</si>
  <si>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</si>
  <si>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</si>
  <si>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</si>
  <si>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</si>
  <si>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</si>
  <si>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</si>
  <si>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</si>
  <si>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</si>
  <si>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</si>
  <si>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</si>
  <si>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</si>
  <si>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</si>
  <si>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</si>
  <si>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</si>
  <si>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</si>
  <si>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</si>
  <si>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</si>
  <si>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</si>
  <si>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</si>
  <si>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</si>
  <si>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</si>
  <si>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</si>
  <si>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</si>
  <si>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</si>
  <si>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</si>
  <si>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</si>
  <si>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</si>
  <si>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</si>
  <si>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</si>
  <si>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</si>
  <si>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</si>
  <si>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</si>
  <si>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</si>
  <si>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</si>
  <si>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</si>
  <si>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</si>
  <si>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</si>
  <si>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</si>
  <si>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</si>
  <si>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</si>
  <si>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</si>
  <si>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</si>
  <si>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</si>
  <si>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</si>
  <si>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</si>
  <si>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</si>
  <si>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</si>
  <si>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</si>
  <si>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</si>
  <si>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</si>
  <si>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</si>
  <si>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</si>
  <si>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</si>
  <si>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</si>
  <si>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</si>
  <si>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</si>
  <si>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</si>
  <si>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</si>
  <si>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</si>
  <si>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</si>
  <si>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</si>
  <si>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</si>
  <si>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</si>
  <si>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</si>
  <si>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</si>
  <si>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</si>
  <si>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</si>
  <si>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</si>
  <si>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</si>
  <si>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</si>
  <si>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</si>
  <si>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</si>
  <si>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</si>
  <si>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</si>
  <si>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</si>
  <si>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</si>
  <si>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</si>
  <si>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</si>
  <si>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</si>
  <si>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</si>
  <si>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</si>
  <si>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</si>
  <si>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</si>
  <si>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</si>
  <si>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</si>
  <si>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</si>
  <si>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</si>
  <si>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</si>
  <si>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</si>
  <si>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</si>
  <si>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</si>
  <si>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</si>
  <si>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</si>
  <si>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</si>
  <si>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</si>
  <si>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</si>
  <si>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</si>
  <si>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</si>
  <si>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</si>
  <si>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</si>
  <si>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</si>
  <si>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</si>
  <si>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</si>
  <si>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</si>
  <si>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</si>
  <si>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</si>
  <si>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</si>
  <si>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</si>
  <si>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</si>
  <si>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</si>
  <si>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</si>
  <si>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</si>
  <si>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</si>
  <si>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</si>
  <si>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</si>
  <si>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</si>
  <si>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</si>
  <si>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</si>
  <si>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</si>
  <si>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</si>
  <si>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</si>
  <si>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</si>
  <si>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</si>
  <si>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</si>
  <si>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</si>
  <si>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</si>
  <si>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</si>
  <si>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</si>
  <si>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</si>
  <si>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</si>
  <si>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</si>
  <si>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</si>
  <si>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</si>
  <si>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</si>
  <si>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</si>
  <si>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</si>
  <si>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</si>
  <si>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</si>
  <si>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</si>
  <si>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</si>
  <si>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</si>
  <si>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</si>
  <si>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</si>
  <si>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</si>
  <si>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</si>
  <si>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</si>
  <si>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</si>
  <si>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</si>
  <si>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</si>
  <si>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</si>
  <si>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</si>
  <si>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</si>
  <si>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</si>
  <si>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</si>
  <si>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</si>
  <si>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</si>
  <si>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</si>
  <si>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</si>
  <si>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</si>
  <si>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</si>
  <si>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</si>
  <si>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</si>
  <si>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</si>
  <si>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</si>
  <si>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</si>
  <si>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</si>
  <si>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</si>
  <si>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</si>
  <si>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</si>
  <si>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</si>
  <si>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</si>
  <si>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</si>
  <si>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</si>
  <si>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</si>
  <si>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</si>
  <si>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</si>
  <si>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</si>
  <si>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</si>
  <si>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</si>
  <si>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</si>
  <si>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</si>
  <si>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</si>
  <si>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</si>
  <si>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</si>
  <si>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</si>
  <si>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</si>
  <si>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</si>
  <si>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</si>
  <si>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</si>
  <si>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</si>
  <si>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</si>
  <si>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</si>
  <si>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</si>
  <si>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</si>
  <si>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</si>
  <si>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</si>
  <si>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</si>
  <si>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</si>
  <si>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</si>
  <si>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</si>
  <si>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</si>
  <si>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</si>
  <si>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</si>
  <si>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</si>
  <si>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</si>
  <si>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</si>
  <si>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</si>
  <si>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</si>
  <si>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</si>
  <si>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</si>
  <si>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</si>
  <si>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</si>
  <si>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</si>
  <si>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</si>
  <si>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</si>
  <si>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</si>
  <si>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</si>
  <si>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</si>
  <si>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</si>
  <si>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</si>
  <si>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</si>
  <si>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</si>
  <si>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</si>
  <si>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</si>
  <si>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</si>
  <si>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</si>
  <si>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</si>
  <si>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</si>
  <si>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</si>
  <si>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</si>
  <si>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</si>
  <si>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</si>
  <si>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</si>
  <si>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</si>
  <si>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</si>
  <si>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</si>
  <si>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</si>
  <si>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</si>
  <si>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</si>
  <si>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</si>
  <si>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</si>
  <si>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</si>
  <si>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</si>
  <si>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</si>
  <si>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</si>
  <si>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</si>
  <si>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</si>
  <si>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</si>
  <si>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</si>
  <si>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</si>
  <si>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</si>
  <si>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</si>
  <si>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</si>
  <si>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</si>
  <si>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</si>
  <si>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</si>
  <si>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</si>
  <si>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</si>
  <si>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</si>
  <si>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</si>
  <si>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</si>
  <si>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</si>
  <si>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</si>
  <si>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</si>
  <si>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</si>
  <si>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</si>
  <si>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</si>
  <si>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</si>
  <si>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</si>
  <si>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</si>
  <si>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</si>
  <si>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</si>
  <si>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</si>
  <si>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</si>
  <si>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</si>
  <si>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</si>
  <si>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</si>
  <si>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</si>
  <si>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</si>
  <si>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</si>
  <si>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</si>
  <si>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</si>
  <si>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</si>
  <si>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</si>
  <si>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</si>
  <si>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</si>
  <si>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</si>
  <si>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</si>
  <si>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</si>
  <si>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</si>
  <si>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</si>
  <si>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</si>
  <si>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</si>
  <si>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</si>
  <si>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</si>
  <si>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</si>
  <si>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</si>
  <si>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</si>
  <si>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</si>
  <si>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</si>
  <si>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</si>
  <si>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</si>
  <si>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</si>
  <si>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</si>
  <si>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</si>
  <si>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</si>
  <si>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</si>
  <si>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</si>
  <si>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</si>
  <si>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</si>
  <si>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</si>
  <si>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</si>
  <si>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</si>
  <si>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</si>
  <si>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</si>
  <si>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</si>
  <si>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</si>
  <si>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</si>
  <si>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</si>
  <si>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</si>
  <si>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</si>
  <si>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</si>
  <si>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</si>
  <si>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</si>
  <si>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</si>
  <si>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</si>
  <si>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</si>
  <si>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</si>
  <si>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</si>
  <si>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</si>
  <si>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</si>
  <si>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</si>
  <si>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</si>
  <si>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</si>
  <si>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</si>
  <si>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</si>
  <si>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</si>
  <si>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</si>
  <si>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</si>
  <si>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</si>
  <si>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</si>
  <si>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</si>
  <si>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</si>
  <si>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</si>
  <si>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</si>
  <si>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</si>
  <si>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</si>
  <si>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</si>
  <si>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</si>
  <si>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</si>
  <si>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</si>
  <si>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</si>
  <si>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</si>
  <si>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</si>
  <si>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</si>
  <si>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</si>
  <si>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</si>
  <si>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</si>
  <si>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</si>
  <si>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</si>
  <si>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</si>
  <si>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</si>
  <si>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</si>
  <si>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</si>
  <si>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</si>
  <si>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</si>
  <si>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</si>
  <si>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</si>
  <si>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</si>
  <si>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</si>
  <si>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</si>
  <si>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</si>
  <si>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</si>
  <si>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</si>
  <si>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</si>
  <si>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</si>
  <si>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</si>
  <si>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</si>
  <si>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</si>
  <si>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</si>
  <si>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</si>
  <si>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</si>
  <si>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</si>
  <si>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</si>
  <si>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</si>
  <si>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</si>
  <si>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</si>
  <si>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</si>
  <si>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</si>
  <si>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</si>
  <si>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</si>
  <si>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</si>
  <si>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</si>
  <si>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</si>
  <si>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</si>
  <si>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</si>
  <si>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</si>
  <si>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</si>
  <si>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</si>
  <si>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</si>
  <si>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</si>
  <si>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</si>
  <si>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</si>
  <si>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</si>
  <si>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</si>
  <si>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</si>
  <si>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</si>
  <si>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</si>
  <si>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</si>
  <si>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</si>
  <si>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</si>
  <si>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</si>
  <si>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</si>
  <si>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</si>
  <si>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</si>
  <si>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</si>
  <si>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</si>
  <si>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</si>
  <si>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</si>
  <si>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</si>
  <si>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</si>
  <si>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</si>
  <si>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</si>
  <si>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</si>
  <si>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</si>
  <si>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</si>
  <si>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</si>
  <si>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</si>
  <si>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</si>
  <si>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</si>
  <si>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</si>
  <si>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</si>
  <si>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</si>
  <si>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</si>
  <si>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</si>
  <si>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</si>
  <si>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</si>
  <si>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</si>
  <si>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</si>
  <si>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</si>
  <si>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</si>
  <si>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</si>
  <si>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</si>
  <si>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</si>
  <si>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</si>
  <si>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</si>
  <si>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</si>
  <si>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</si>
  <si>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</si>
  <si>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</si>
  <si>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</si>
  <si>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</si>
  <si>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</si>
  <si>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</si>
  <si>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</si>
  <si>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</si>
  <si>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</si>
  <si>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</si>
  <si>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</si>
  <si>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</si>
  <si>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</si>
  <si>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</si>
  <si>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</si>
  <si>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</si>
  <si>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</si>
  <si>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</si>
  <si>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</si>
  <si>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</si>
  <si>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</si>
  <si>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</si>
  <si>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</si>
  <si>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</si>
  <si>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</si>
  <si>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</si>
  <si>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</si>
  <si>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</si>
  <si>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</si>
  <si>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</si>
  <si>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</si>
  <si>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</si>
  <si>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</si>
  <si>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</si>
  <si>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</si>
  <si>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</si>
  <si>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</si>
  <si>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</si>
  <si>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</si>
  <si>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</si>
  <si>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</si>
  <si>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</si>
  <si>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</si>
  <si>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</si>
  <si>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</si>
  <si>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</si>
  <si>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</si>
  <si>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</si>
  <si>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</si>
  <si>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</si>
  <si>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</si>
  <si>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</si>
  <si>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</si>
  <si>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</si>
  <si>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</si>
  <si>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</si>
  <si>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</si>
  <si>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</si>
  <si>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</si>
  <si>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</si>
  <si>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</si>
  <si>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</si>
  <si>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</si>
  <si>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</si>
  <si>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</si>
  <si>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</si>
  <si>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</si>
  <si>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</si>
  <si>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</si>
  <si>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</si>
  <si>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</si>
  <si>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</si>
  <si>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</si>
  <si>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</si>
  <si>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</si>
  <si>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</si>
  <si>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</si>
  <si>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</si>
  <si>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</si>
  <si>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</si>
  <si>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</si>
  <si>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</si>
  <si>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</si>
  <si>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</si>
  <si>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</si>
  <si>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</si>
  <si>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</si>
  <si>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</si>
  <si>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</si>
  <si>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</si>
  <si>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</si>
  <si>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</si>
  <si>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</si>
  <si>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</si>
  <si>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</si>
  <si>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</si>
  <si>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</si>
  <si>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</si>
  <si>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</si>
  <si>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</si>
  <si>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</si>
  <si>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</si>
  <si>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</si>
  <si>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</si>
  <si>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</si>
  <si>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</si>
  <si>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</si>
  <si>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</si>
  <si>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</si>
  <si>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</si>
  <si>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</si>
  <si>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</si>
  <si>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</si>
  <si>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</si>
  <si>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</si>
  <si>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</si>
  <si>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</si>
  <si>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</si>
  <si>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</si>
  <si>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</si>
  <si>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</si>
  <si>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</si>
  <si>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</si>
  <si>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</si>
  <si>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</si>
  <si>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</si>
  <si>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</si>
  <si>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</si>
  <si>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</si>
  <si>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</si>
  <si>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</si>
  <si>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</si>
  <si>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</si>
  <si>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</si>
  <si>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</si>
  <si>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</si>
  <si>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</si>
  <si>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</si>
  <si>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</si>
  <si>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</si>
  <si>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</si>
  <si>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</si>
  <si>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</si>
  <si>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</si>
  <si>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</si>
  <si>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</si>
  <si>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</si>
  <si>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</si>
  <si>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</si>
  <si>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</si>
  <si>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</si>
  <si>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</si>
  <si>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</si>
  <si>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</si>
  <si>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</si>
  <si>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</si>
  <si>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</si>
  <si>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</si>
  <si>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</si>
  <si>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</si>
  <si>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</si>
  <si>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</si>
  <si>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</si>
  <si>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</si>
  <si>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</si>
  <si>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</si>
  <si>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</si>
  <si>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</si>
  <si>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</si>
  <si>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</si>
  <si>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</si>
  <si>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</si>
  <si>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</si>
  <si>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</si>
  <si>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</si>
  <si>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</si>
  <si>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</si>
  <si>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</si>
  <si>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</si>
  <si>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</si>
  <si>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</si>
  <si>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</si>
  <si>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</si>
  <si>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</si>
  <si>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</si>
  <si>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</si>
  <si>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</si>
  <si>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</si>
  <si>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</si>
  <si>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</si>
  <si>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</si>
  <si>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</si>
  <si>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</si>
  <si>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</si>
  <si>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</si>
  <si>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</si>
  <si>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</si>
  <si>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</si>
  <si>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</si>
  <si>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</si>
  <si>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</si>
  <si>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</si>
  <si>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</si>
  <si>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</si>
  <si>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</si>
  <si>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</si>
  <si>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</si>
  <si>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</si>
  <si>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</si>
  <si>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</si>
  <si>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</si>
  <si>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</si>
  <si>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</si>
  <si>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</si>
  <si>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</si>
  <si>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</si>
  <si>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</si>
  <si>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</si>
  <si>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</si>
  <si>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</si>
  <si>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</si>
  <si>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</si>
  <si>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</si>
  <si>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</si>
  <si>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</si>
  <si>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</si>
  <si>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</si>
  <si>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</si>
  <si>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</si>
  <si>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</si>
  <si>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</si>
  <si>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</si>
  <si>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</si>
  <si>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</si>
  <si>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</si>
  <si>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</si>
  <si>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</si>
  <si>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</si>
  <si>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</si>
  <si>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</si>
  <si>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</si>
  <si>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</si>
  <si>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</si>
  <si>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</si>
  <si>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</si>
  <si>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</si>
  <si>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</si>
  <si>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</si>
  <si>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</si>
  <si>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</si>
  <si>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</si>
  <si>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</si>
  <si>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</si>
  <si>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</si>
  <si>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</si>
  <si>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</si>
  <si>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</si>
  <si>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</si>
  <si>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</si>
  <si>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</si>
  <si>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</si>
  <si>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</si>
  <si>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</si>
  <si>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</si>
  <si>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</si>
  <si>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</si>
  <si>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</si>
  <si>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</si>
  <si>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</si>
  <si>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</si>
  <si>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</si>
  <si>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</si>
  <si>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</si>
  <si>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</si>
  <si>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</si>
  <si>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</si>
  <si>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</si>
  <si>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</si>
  <si>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</si>
  <si>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</si>
  <si>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</si>
  <si>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</si>
  <si>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</si>
  <si>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</si>
  <si>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</si>
  <si>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</si>
  <si>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</si>
  <si>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</si>
  <si>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</si>
  <si>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</si>
  <si>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</si>
  <si>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</si>
  <si>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</si>
  <si>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</si>
  <si>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</si>
  <si>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</si>
  <si>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</si>
  <si>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</si>
  <si>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</si>
  <si>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</si>
  <si>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</si>
  <si>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</si>
  <si>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</si>
  <si>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</si>
  <si>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</si>
  <si>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</si>
  <si>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</si>
  <si>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</si>
  <si>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</si>
  <si>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</si>
  <si>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</si>
  <si>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</si>
  <si>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</si>
  <si>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</si>
  <si>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</si>
  <si>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</si>
  <si>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</si>
  <si>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</si>
  <si>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</si>
  <si>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</si>
  <si>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</si>
  <si>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</si>
  <si>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</si>
  <si>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</si>
  <si>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</si>
  <si>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</si>
  <si>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</si>
  <si>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</si>
  <si>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</si>
  <si>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</si>
  <si>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</si>
  <si>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</si>
  <si>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</si>
  <si>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</si>
  <si>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</si>
  <si>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</si>
  <si>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</si>
  <si>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</si>
  <si>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</si>
  <si>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</si>
  <si>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</si>
  <si>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</si>
  <si>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</si>
  <si>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</si>
  <si>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</si>
  <si>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</si>
  <si>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</si>
  <si>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</si>
  <si>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</si>
  <si>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</si>
  <si>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</si>
  <si>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</si>
  <si>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</si>
  <si>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</si>
  <si>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</si>
  <si>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</si>
  <si>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</si>
  <si>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</si>
  <si>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</si>
  <si>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</si>
  <si>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</si>
  <si>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</si>
  <si>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</si>
  <si>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</si>
  <si>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</si>
  <si>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</si>
  <si>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</si>
  <si>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</si>
  <si>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</si>
  <si>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</si>
  <si>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</si>
  <si>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</si>
  <si>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</si>
  <si>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</si>
  <si>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</si>
  <si>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</si>
  <si>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</si>
  <si>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</si>
  <si>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</si>
  <si>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</si>
  <si>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</si>
  <si>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</si>
  <si>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</si>
  <si>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</si>
  <si>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</si>
  <si>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</si>
  <si>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</si>
  <si>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</si>
  <si>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</si>
  <si>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</si>
  <si>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</si>
  <si>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</si>
  <si>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</si>
  <si>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</si>
  <si>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</si>
  <si>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</si>
  <si>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</si>
  <si>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</si>
  <si>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</si>
  <si>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</si>
  <si>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</si>
  <si>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</si>
  <si>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</si>
  <si>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</si>
  <si>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</si>
  <si>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</si>
  <si>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</si>
  <si>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</si>
  <si>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</si>
  <si>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</si>
  <si>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</si>
  <si>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</si>
  <si>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</si>
  <si>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</si>
  <si>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</si>
  <si>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</si>
  <si>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</si>
  <si>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</si>
  <si>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</si>
  <si>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</si>
  <si>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</si>
  <si>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</si>
  <si>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</si>
  <si>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</si>
  <si>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</si>
  <si>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</si>
  <si>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</si>
  <si>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</si>
  <si>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</si>
  <si>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</si>
  <si>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</si>
  <si>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</si>
  <si>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</si>
  <si>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</si>
  <si>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</si>
  <si>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</si>
  <si>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</si>
  <si>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</si>
  <si>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</si>
  <si>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</si>
  <si>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</si>
  <si>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</si>
  <si>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</si>
  <si>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</si>
  <si>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</si>
  <si>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</si>
  <si>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</si>
  <si>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</si>
  <si>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</si>
  <si>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</si>
  <si>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</si>
  <si>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</si>
  <si>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</si>
  <si>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</si>
  <si>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</si>
  <si>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</si>
  <si>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</si>
  <si>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</si>
  <si>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</si>
  <si>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</si>
  <si>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</si>
  <si>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</si>
  <si>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</si>
  <si>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</si>
  <si>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</si>
  <si>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</si>
  <si>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</si>
  <si>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</si>
  <si>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</si>
  <si>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</si>
  <si>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</si>
  <si>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</si>
  <si>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</si>
  <si>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</si>
  <si>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</si>
  <si>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</si>
  <si>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</si>
  <si>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</si>
  <si>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</si>
  <si>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</si>
  <si>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</si>
  <si>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</si>
  <si>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</si>
  <si>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</si>
  <si>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</si>
  <si>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</si>
  <si>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</si>
  <si>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</si>
  <si>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</si>
  <si>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</si>
  <si>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</si>
  <si>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</si>
  <si>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</si>
  <si>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</si>
  <si>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</si>
  <si>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</si>
  <si>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</si>
  <si>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</si>
  <si>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</si>
  <si>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</si>
  <si>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</si>
  <si>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</si>
  <si>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</si>
  <si>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</si>
  <si>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</si>
  <si>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</si>
  <si>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</si>
  <si>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</si>
  <si>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</si>
  <si>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</si>
  <si>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</si>
  <si>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</si>
  <si>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</si>
  <si>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</si>
  <si>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</si>
  <si>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</si>
  <si>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</si>
  <si>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</si>
  <si>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</si>
  <si>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</si>
  <si>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</si>
  <si>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</si>
  <si>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</si>
  <si>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</si>
  <si>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</si>
  <si>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</si>
  <si>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</si>
  <si>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</si>
  <si>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</si>
  <si>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</si>
  <si>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</si>
  <si>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</si>
  <si>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</si>
  <si>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</si>
  <si>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</si>
  <si>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</si>
  <si>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</si>
  <si>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</si>
  <si>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</si>
  <si>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</si>
  <si>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</si>
  <si>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</si>
  <si>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</si>
  <si>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</si>
  <si>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</si>
  <si>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</si>
  <si>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</si>
  <si>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</si>
  <si>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</si>
  <si>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</si>
  <si>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</si>
  <si>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</si>
  <si>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</si>
  <si>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</si>
  <si>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</si>
  <si>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</si>
  <si>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</si>
  <si>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</si>
  <si>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</si>
  <si>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</si>
  <si>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</si>
  <si>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</si>
  <si>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</si>
  <si>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</si>
  <si>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</si>
  <si>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</si>
  <si>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</si>
  <si>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</si>
  <si>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</si>
  <si>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</si>
  <si>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</si>
  <si>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</si>
  <si>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</si>
  <si>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</si>
  <si>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</si>
  <si>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</si>
  <si>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</si>
  <si>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</si>
  <si>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</si>
  <si>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</si>
  <si>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</si>
  <si>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</si>
  <si>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</si>
  <si>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</si>
  <si>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</si>
  <si>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</si>
  <si>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</si>
  <si>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</si>
  <si>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</si>
  <si>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</si>
  <si>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</si>
  <si>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</si>
  <si>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</si>
  <si>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</si>
  <si>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</si>
  <si>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</si>
  <si>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</si>
  <si>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</si>
  <si>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</si>
  <si>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</si>
  <si>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</si>
  <si>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</si>
  <si>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</si>
  <si>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</si>
  <si>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</si>
  <si>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</si>
  <si>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</si>
  <si>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</si>
  <si>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</si>
  <si>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</si>
  <si>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</si>
  <si>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</si>
  <si>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</si>
  <si>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</si>
  <si>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</si>
  <si>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</si>
  <si>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</si>
  <si>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</si>
  <si>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</si>
  <si>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</si>
  <si>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</si>
  <si>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</si>
  <si>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</si>
  <si>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</si>
  <si>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</si>
  <si>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</si>
  <si>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</si>
  <si>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</si>
  <si>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</si>
  <si>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</si>
  <si>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</si>
  <si>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</si>
  <si>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</si>
  <si>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</si>
  <si>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</si>
  <si>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</si>
  <si>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</si>
  <si>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</si>
  <si>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</si>
  <si>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</si>
  <si>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</si>
  <si>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</si>
  <si>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</si>
  <si>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</si>
  <si>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</si>
  <si>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</si>
  <si>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</si>
  <si>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</si>
  <si>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</si>
  <si>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</si>
  <si>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</si>
  <si>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</si>
  <si>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</si>
  <si>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</si>
  <si>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</si>
  <si>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</si>
  <si>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</si>
  <si>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</si>
  <si>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</si>
  <si>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</si>
  <si>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</si>
  <si>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</si>
  <si>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</si>
  <si>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</si>
  <si>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</si>
  <si>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</si>
  <si>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</si>
  <si>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</si>
  <si>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</si>
  <si>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</si>
  <si>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</si>
  <si>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</si>
  <si>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</si>
  <si>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</si>
  <si>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</si>
  <si>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</si>
  <si>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</si>
  <si>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</si>
  <si>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</si>
  <si>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</si>
  <si>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</si>
  <si>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</si>
  <si>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</si>
  <si>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</si>
  <si>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</si>
  <si>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</si>
  <si>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</si>
  <si>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</si>
  <si>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</si>
  <si>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</si>
  <si>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</si>
  <si>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</si>
  <si>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</si>
  <si>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</si>
  <si>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</si>
  <si>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</si>
  <si>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</si>
  <si>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</si>
  <si>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</si>
  <si>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</si>
  <si>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</si>
  <si>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</si>
  <si>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</si>
  <si>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</si>
  <si>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</si>
  <si>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</si>
  <si>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</si>
  <si>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</si>
  <si>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</si>
  <si>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</si>
  <si>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</si>
  <si>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</si>
  <si>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</si>
  <si>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</si>
  <si>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</si>
  <si>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</si>
  <si>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</si>
  <si>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</si>
  <si>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</si>
  <si>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</si>
  <si>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</si>
  <si>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</si>
  <si>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</si>
  <si>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</si>
  <si>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</si>
  <si>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</si>
  <si>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</si>
  <si>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</si>
  <si>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</si>
  <si>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</si>
  <si>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</si>
  <si>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</si>
  <si>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</si>
  <si>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</si>
  <si>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</si>
  <si>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</si>
  <si>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</si>
  <si>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</si>
  <si>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</si>
  <si>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</si>
  <si>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</si>
  <si>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</si>
  <si>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</si>
  <si>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</si>
  <si>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</si>
  <si>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</si>
  <si>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</si>
  <si>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</si>
  <si>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</si>
  <si>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</si>
  <si>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</si>
  <si>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</si>
  <si>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</si>
  <si>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</si>
  <si>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</si>
  <si>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</si>
  <si>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</si>
  <si>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</si>
  <si>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</si>
  <si>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</si>
  <si>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</si>
  <si>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</si>
  <si>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</si>
  <si>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</si>
  <si>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</si>
  <si>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</si>
  <si>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</si>
  <si>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</si>
  <si>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</si>
  <si>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</si>
  <si>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</si>
  <si>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</si>
  <si>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</si>
  <si>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</si>
  <si>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</si>
  <si>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</si>
  <si>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</si>
  <si>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</si>
  <si>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</si>
  <si>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</si>
  <si>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</si>
  <si>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</si>
  <si>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</si>
  <si>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</si>
  <si>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</si>
  <si>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</si>
  <si>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</si>
  <si>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</si>
  <si>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</si>
  <si>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</si>
  <si>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</si>
  <si>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</si>
  <si>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</si>
  <si>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</si>
  <si>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</si>
  <si>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</si>
  <si>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</si>
  <si>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</si>
  <si>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</si>
  <si>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</si>
  <si>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</si>
  <si>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</si>
  <si>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</si>
  <si>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</si>
  <si>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</si>
  <si>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</si>
  <si>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</si>
  <si>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</si>
  <si>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</si>
  <si>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</si>
  <si>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</si>
  <si>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</si>
  <si>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</si>
  <si>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</si>
  <si>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</si>
  <si>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</si>
  <si>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</si>
  <si>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</si>
  <si>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</si>
  <si>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</si>
  <si>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</si>
  <si>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</si>
  <si>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</si>
  <si>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</si>
  <si>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</si>
  <si>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</si>
  <si>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</si>
  <si>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</si>
  <si>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</si>
  <si>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</si>
  <si>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</si>
  <si>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</si>
  <si>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</si>
  <si>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</si>
  <si>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</si>
  <si>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</si>
  <si>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</si>
  <si>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</si>
  <si>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</si>
  <si>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</si>
  <si>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</si>
  <si>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</si>
  <si>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</si>
  <si>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</si>
  <si>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</si>
  <si>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</si>
  <si>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</si>
  <si>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</si>
  <si>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</si>
  <si>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</si>
  <si>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</si>
  <si>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</si>
  <si>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</si>
  <si>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</si>
  <si>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</si>
  <si>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</si>
  <si>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</si>
  <si>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</si>
  <si>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</si>
  <si>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</si>
  <si>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</si>
  <si>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</si>
  <si>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</si>
  <si>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</si>
  <si>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</si>
  <si>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</si>
  <si>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</si>
  <si>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</si>
  <si>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</si>
  <si>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</si>
  <si>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</si>
  <si>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</si>
  <si>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</si>
  <si>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</si>
  <si>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</si>
  <si>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</si>
  <si>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</si>
  <si>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</si>
  <si>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</si>
  <si>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</si>
  <si>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</si>
  <si>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</si>
  <si>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</si>
  <si>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</si>
  <si>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</si>
  <si>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</si>
  <si>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</si>
  <si>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</si>
  <si>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</si>
  <si>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</si>
  <si>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</si>
  <si>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</si>
  <si>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</si>
  <si>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</si>
  <si>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</si>
  <si>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</si>
  <si>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</si>
  <si>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</si>
  <si>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</si>
  <si>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</si>
  <si>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</si>
  <si>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</si>
  <si>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</si>
  <si>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</si>
  <si>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</si>
  <si>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</si>
  <si>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</si>
  <si>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</si>
  <si>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</si>
  <si>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</si>
  <si>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</si>
  <si>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</si>
  <si>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</si>
  <si>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</si>
  <si>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</si>
  <si>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</si>
  <si>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</si>
  <si>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</si>
  <si>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</si>
  <si>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</si>
  <si>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</si>
  <si>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</si>
  <si>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</si>
  <si>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</si>
  <si>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</si>
  <si>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</si>
  <si>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</si>
  <si>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</si>
  <si>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</si>
  <si>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</si>
  <si>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</si>
  <si>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</si>
  <si>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</si>
  <si>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</si>
  <si>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</si>
  <si>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</si>
  <si>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</si>
  <si>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</si>
  <si>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</si>
  <si>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</si>
  <si>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</si>
  <si>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</si>
  <si>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</si>
  <si>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</si>
  <si>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</si>
  <si>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</si>
  <si>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</si>
  <si>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</si>
  <si>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</si>
  <si>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</si>
  <si>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</si>
  <si>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</si>
  <si>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</si>
  <si>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</si>
  <si>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</si>
  <si>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</si>
  <si>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</si>
  <si>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</si>
  <si>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</si>
  <si>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</si>
  <si>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</si>
  <si>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</si>
  <si>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</si>
  <si>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</si>
  <si>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</si>
  <si>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</si>
  <si>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</si>
  <si>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</si>
  <si>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</si>
  <si>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</si>
  <si>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</si>
  <si>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</si>
  <si>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</si>
  <si>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</si>
  <si>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</si>
  <si>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</si>
  <si>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</si>
  <si>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</si>
  <si>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</si>
  <si>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</si>
  <si>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</si>
  <si>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</si>
  <si>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</si>
  <si>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</si>
  <si>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</si>
  <si>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</si>
  <si>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</si>
  <si>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</si>
  <si>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</si>
  <si>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</si>
  <si>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</si>
  <si>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</si>
  <si>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</si>
  <si>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</si>
  <si>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</si>
  <si>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</si>
  <si>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</si>
  <si>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</si>
  <si>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</si>
  <si>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</si>
  <si>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</si>
  <si>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</si>
  <si>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</si>
  <si>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</si>
  <si>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</si>
  <si>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</si>
  <si>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</si>
  <si>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</si>
  <si>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</si>
  <si>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</si>
  <si>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</si>
  <si>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</si>
  <si>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</si>
  <si>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</si>
  <si>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</si>
  <si>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</si>
  <si>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</si>
  <si>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</si>
  <si>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</si>
  <si>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</si>
  <si>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</si>
  <si>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</si>
  <si>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</si>
  <si>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</si>
  <si>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</si>
  <si>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</si>
  <si>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</si>
  <si>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</si>
  <si>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</si>
  <si>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</si>
  <si>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</si>
  <si>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</si>
  <si>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</si>
  <si>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</si>
  <si>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</si>
  <si>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</si>
  <si>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</si>
  <si>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</si>
  <si>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</si>
  <si>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</si>
  <si>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</si>
  <si>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</si>
  <si>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</si>
  <si>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</si>
  <si>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</si>
  <si>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</si>
  <si>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</si>
  <si>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</si>
  <si>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</si>
  <si>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</si>
  <si>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</si>
  <si>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</si>
  <si>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</si>
  <si>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</si>
  <si>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</si>
  <si>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</si>
  <si>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</si>
  <si>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</si>
  <si>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</si>
  <si>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</si>
  <si>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</si>
  <si>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</si>
  <si>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</si>
  <si>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</si>
  <si>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</si>
  <si>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</si>
  <si>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</si>
  <si>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</si>
  <si>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</si>
  <si>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</si>
  <si>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</si>
  <si>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</si>
  <si>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</si>
  <si>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</si>
  <si>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</si>
  <si>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</si>
  <si>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</si>
  <si>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</si>
  <si>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</si>
  <si>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</si>
  <si>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</si>
  <si>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</si>
  <si>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</si>
  <si>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</si>
  <si>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</si>
  <si>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</si>
  <si>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</si>
  <si>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</si>
  <si>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</si>
  <si>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</si>
  <si>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</si>
  <si>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</si>
  <si>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</si>
  <si>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</si>
  <si>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</si>
  <si>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</si>
  <si>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</si>
  <si>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</si>
  <si>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</si>
  <si>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</si>
  <si>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</si>
  <si>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</si>
  <si>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</si>
  <si>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</si>
  <si>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</si>
  <si>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</si>
  <si>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</si>
  <si>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</si>
  <si>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</si>
  <si>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</si>
  <si>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</si>
  <si>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</si>
  <si>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</si>
  <si>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</si>
  <si>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</si>
  <si>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</si>
  <si>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</si>
  <si>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</si>
  <si>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</si>
  <si>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</si>
  <si>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</si>
  <si>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</si>
  <si>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</si>
  <si>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</si>
  <si>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</si>
  <si>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</si>
  <si>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</si>
  <si>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</si>
  <si>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</si>
  <si>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</si>
  <si>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</si>
  <si>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</si>
  <si>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</si>
  <si>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</si>
  <si>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</si>
  <si>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</si>
  <si>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</si>
  <si>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</si>
  <si>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</si>
  <si>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</si>
  <si>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</si>
  <si>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</si>
  <si>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</si>
  <si>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</si>
  <si>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</si>
  <si>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</si>
  <si>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</si>
  <si>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</si>
  <si>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</si>
  <si>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</si>
  <si>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</si>
  <si>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</si>
  <si>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</si>
  <si>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</si>
  <si>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</si>
  <si>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</si>
  <si>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</si>
  <si>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</si>
  <si>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</si>
  <si>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</si>
  <si>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</si>
  <si>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</si>
  <si>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</si>
  <si>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</si>
  <si>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</si>
  <si>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</si>
  <si>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</si>
  <si>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</si>
  <si>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</si>
  <si>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</si>
  <si>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</si>
  <si>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</si>
  <si>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</si>
  <si>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</si>
  <si>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</si>
  <si>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</si>
  <si>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</si>
  <si>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</si>
  <si>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</si>
  <si>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</si>
  <si>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</si>
  <si>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</si>
  <si>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</si>
  <si>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</si>
  <si>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</si>
  <si>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</si>
  <si>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</si>
  <si>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</si>
  <si>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</si>
  <si>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</si>
  <si>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</si>
  <si>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</si>
  <si>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</si>
  <si>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</si>
  <si>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</si>
  <si>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</si>
  <si>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</si>
  <si>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</si>
  <si>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</si>
  <si>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</si>
  <si>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</si>
  <si>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</si>
  <si>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</si>
  <si>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</si>
  <si>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</si>
  <si>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</si>
  <si>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</si>
  <si>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</si>
  <si>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</si>
  <si>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</si>
  <si>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</si>
  <si>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</si>
  <si>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</si>
  <si>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</si>
  <si>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</si>
  <si>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</si>
  <si>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</si>
  <si>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</si>
  <si>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</si>
  <si>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</si>
  <si>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</si>
  <si>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</si>
  <si>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</si>
  <si>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</si>
  <si>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</si>
  <si>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</si>
  <si>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</si>
  <si>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</si>
  <si>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</si>
  <si>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</si>
  <si>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</si>
  <si>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</si>
  <si>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</si>
  <si>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</si>
  <si>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</si>
  <si>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</si>
  <si>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</si>
  <si>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</si>
  <si>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</si>
  <si>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</si>
  <si>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</si>
  <si>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</si>
  <si>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</si>
  <si>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</si>
  <si>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</si>
  <si>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</si>
  <si>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</si>
  <si>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</si>
  <si>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</si>
  <si>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</si>
  <si>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</si>
  <si>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</si>
  <si>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</si>
  <si>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</si>
  <si>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</si>
  <si>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</si>
  <si>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</si>
  <si>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</si>
  <si>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</si>
  <si>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</si>
  <si>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</si>
  <si>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</si>
  <si>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</si>
  <si>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</si>
  <si>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</si>
  <si>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</si>
  <si>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</si>
  <si>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</si>
  <si>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</si>
  <si>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</si>
  <si>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</si>
  <si>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</si>
  <si>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</si>
  <si>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</si>
  <si>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</si>
  <si>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</si>
  <si>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</si>
  <si>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</si>
  <si>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</si>
  <si>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</si>
  <si>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</si>
  <si>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</si>
  <si>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</si>
  <si>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</si>
  <si>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</si>
  <si>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</si>
  <si>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</si>
  <si>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</si>
  <si>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</si>
  <si>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</si>
  <si>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</si>
  <si>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</si>
  <si>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</si>
  <si>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</si>
  <si>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</si>
  <si>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</si>
  <si>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</si>
  <si>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</si>
  <si>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</si>
  <si>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</si>
  <si>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</si>
  <si>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</si>
  <si>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</si>
  <si>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</si>
  <si>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</si>
  <si>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</si>
  <si>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</si>
  <si>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</si>
  <si>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</si>
  <si>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</si>
  <si>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</si>
  <si>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</si>
  <si>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</si>
  <si>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</si>
  <si>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</si>
  <si>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</si>
  <si>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</si>
  <si>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</si>
  <si>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</si>
  <si>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</si>
  <si>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</si>
  <si>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</si>
  <si>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</si>
  <si>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</si>
  <si>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</si>
  <si>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</si>
  <si>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</si>
  <si>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</si>
  <si>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</si>
  <si>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</si>
  <si>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</si>
  <si>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</si>
  <si>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</si>
  <si>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</si>
  <si>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</si>
  <si>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</si>
  <si>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</si>
  <si>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</si>
  <si>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</si>
  <si>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</si>
  <si>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</si>
  <si>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</si>
  <si>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</si>
  <si>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</si>
  <si>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</si>
  <si>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</si>
  <si>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</si>
  <si>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</si>
  <si>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</si>
  <si>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</si>
  <si>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</si>
  <si>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</si>
  <si>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</si>
  <si>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</si>
  <si>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</si>
  <si>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</si>
  <si>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</si>
  <si>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</si>
  <si>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</si>
  <si>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</si>
  <si>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</si>
  <si>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</si>
  <si>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</si>
  <si>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</si>
  <si>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</si>
  <si>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</si>
  <si>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</si>
  <si>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</si>
  <si>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</si>
  <si>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</si>
  <si>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</si>
  <si>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</si>
  <si>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</si>
  <si>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</si>
  <si>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</si>
  <si>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</si>
  <si>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</si>
  <si>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</si>
  <si>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</si>
  <si>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</si>
  <si>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</si>
  <si>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</si>
  <si>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</si>
  <si>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</si>
  <si>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</si>
  <si>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</si>
  <si>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</si>
  <si>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</si>
  <si>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</si>
  <si>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</si>
  <si>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</si>
  <si>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</si>
  <si>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</si>
  <si>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</si>
  <si>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</si>
  <si>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</si>
  <si>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</si>
  <si>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</si>
  <si>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</si>
  <si>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</si>
  <si>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</si>
  <si>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</si>
  <si>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</si>
  <si>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</si>
  <si>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</si>
  <si>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</si>
  <si>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</si>
  <si>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</si>
  <si>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</si>
  <si>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</si>
  <si>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</si>
  <si>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</si>
  <si>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</si>
  <si>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</si>
  <si>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</si>
  <si>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</si>
  <si>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</si>
  <si>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</si>
  <si>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</si>
  <si>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</si>
  <si>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</si>
  <si>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</si>
  <si>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</si>
  <si>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</si>
  <si>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</si>
  <si>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</si>
  <si>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</si>
  <si>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</si>
  <si>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</si>
  <si>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</si>
  <si>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</si>
  <si>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</si>
  <si>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</si>
  <si>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</si>
  <si>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</si>
  <si>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</si>
  <si>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</si>
  <si>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</si>
  <si>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</si>
  <si>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</si>
  <si>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</si>
  <si>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</si>
  <si>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</si>
  <si>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</si>
  <si>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</si>
  <si>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</si>
  <si>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</si>
  <si>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</si>
  <si>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</si>
  <si>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</si>
  <si>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</si>
  <si>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</si>
  <si>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</si>
  <si>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</si>
  <si>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</si>
  <si>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</si>
  <si>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</si>
  <si>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</si>
  <si>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</si>
  <si>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</si>
  <si>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</si>
  <si>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</si>
  <si>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</si>
  <si>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</si>
  <si>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</si>
  <si>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</si>
  <si>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</si>
  <si>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</si>
  <si>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</si>
  <si>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</si>
  <si>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</si>
  <si>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</si>
  <si>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</si>
  <si>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</si>
  <si>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</si>
  <si>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</si>
  <si>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</si>
  <si>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</si>
  <si>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</si>
  <si>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</si>
  <si>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</si>
  <si>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</si>
  <si>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</si>
  <si>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</si>
  <si>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</si>
  <si>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</si>
  <si>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</si>
  <si>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</si>
  <si>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</si>
  <si>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</si>
  <si>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</si>
  <si>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</si>
  <si>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</si>
  <si>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</si>
  <si>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</si>
  <si>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</si>
  <si>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</si>
  <si>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</si>
  <si>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</si>
  <si>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</si>
  <si>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</si>
  <si>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</si>
  <si>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</si>
  <si>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</si>
  <si>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</si>
  <si>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</si>
  <si>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</si>
  <si>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</si>
  <si>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</si>
  <si>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</si>
  <si>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</si>
  <si>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</si>
  <si>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</si>
  <si>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</si>
  <si>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</si>
  <si>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</si>
  <si>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</si>
  <si>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</si>
  <si>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</si>
  <si>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</si>
  <si>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</si>
  <si>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</si>
  <si>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</si>
  <si>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</si>
  <si>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</si>
  <si>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</si>
  <si>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</si>
  <si>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</si>
  <si>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</si>
  <si>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</si>
  <si>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</si>
  <si>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</si>
  <si>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</si>
  <si>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</si>
  <si>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</si>
  <si>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</si>
  <si>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</si>
  <si>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</si>
  <si>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</si>
  <si>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</si>
  <si>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</si>
  <si>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</si>
  <si>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</si>
  <si>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</si>
  <si>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</si>
  <si>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</si>
  <si>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</si>
  <si>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</si>
  <si>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</si>
  <si>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</si>
  <si>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</si>
  <si>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</si>
  <si>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</si>
  <si>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</si>
  <si>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</si>
  <si>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</si>
  <si>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</si>
  <si>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</si>
  <si>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</si>
  <si>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</si>
  <si>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</si>
  <si>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</si>
  <si>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</si>
  <si>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</si>
  <si>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</si>
  <si>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</si>
  <si>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</si>
  <si>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</si>
  <si>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</si>
  <si>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</si>
  <si>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</si>
  <si>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</si>
  <si>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</si>
  <si>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</si>
  <si>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</si>
  <si>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</si>
  <si>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</si>
  <si>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</si>
  <si>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</si>
  <si>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</si>
  <si>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</si>
  <si>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</si>
  <si>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</si>
  <si>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</si>
  <si>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</si>
  <si>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</si>
  <si>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</si>
  <si>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</si>
  <si>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</si>
  <si>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</si>
  <si>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</si>
  <si>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</si>
  <si>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</si>
  <si>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</si>
  <si>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</si>
  <si>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</si>
  <si>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</si>
  <si>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</si>
  <si>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</si>
  <si>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</si>
  <si>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</si>
  <si>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</si>
  <si>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</si>
  <si>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</si>
  <si>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</si>
  <si>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</si>
  <si>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</si>
  <si>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</si>
  <si>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</si>
  <si>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</si>
  <si>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</si>
  <si>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</si>
  <si>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</si>
  <si>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</si>
  <si>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</si>
  <si>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</si>
  <si>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</si>
  <si>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</si>
  <si>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</si>
  <si>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</si>
  <si>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</si>
  <si>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</si>
  <si>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</si>
  <si>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</si>
  <si>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</si>
  <si>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</si>
  <si>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</si>
  <si>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</si>
  <si>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</si>
  <si>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</si>
  <si>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</si>
  <si>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</si>
  <si>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</si>
  <si>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</si>
  <si>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</si>
  <si>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</si>
  <si>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</si>
  <si>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</si>
  <si>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</si>
  <si>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</si>
  <si>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</si>
  <si>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</si>
  <si>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</si>
  <si>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</si>
  <si>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</si>
  <si>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</si>
  <si>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</si>
  <si>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</si>
  <si>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</si>
  <si>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</si>
  <si>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</si>
  <si>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</si>
  <si>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</si>
  <si>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</si>
  <si>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</si>
  <si>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</si>
  <si>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</si>
  <si>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</si>
  <si>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</si>
  <si>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</si>
  <si>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</si>
  <si>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</si>
  <si>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</si>
  <si>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</si>
  <si>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</si>
  <si>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</si>
  <si>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</si>
  <si>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</si>
  <si>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</si>
  <si>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</si>
  <si>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</si>
  <si>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</si>
  <si>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</si>
  <si>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</si>
  <si>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</si>
  <si>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</si>
  <si>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</si>
  <si>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</si>
  <si>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</si>
  <si>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</si>
  <si>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</si>
  <si>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</si>
  <si>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</si>
  <si>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</si>
  <si>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</si>
  <si>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</si>
  <si>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</si>
  <si>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</si>
  <si>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</si>
  <si>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</si>
  <si>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</si>
  <si>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</si>
  <si>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</si>
  <si>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</si>
  <si>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</si>
  <si>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</si>
  <si>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</si>
  <si>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</si>
  <si>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</si>
  <si>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</si>
  <si>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</si>
  <si>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</si>
  <si>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</si>
  <si>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</si>
  <si>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</si>
  <si>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</si>
  <si>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</si>
  <si>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</si>
  <si>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</si>
  <si>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</si>
  <si>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</si>
  <si>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</si>
  <si>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</si>
  <si>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</si>
  <si>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</si>
  <si>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</si>
  <si>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</si>
  <si>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</si>
  <si>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</si>
  <si>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</si>
  <si>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</si>
  <si>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</si>
  <si>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</si>
  <si>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</si>
  <si>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</si>
  <si>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</si>
  <si>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</si>
  <si>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</si>
  <si>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</si>
  <si>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</si>
  <si>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</si>
  <si>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</si>
  <si>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</si>
  <si>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</si>
  <si>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</si>
  <si>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</si>
  <si>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</si>
  <si>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</si>
  <si>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</si>
  <si>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</si>
  <si>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</si>
  <si>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</si>
  <si>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</si>
  <si>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</si>
  <si>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</si>
  <si>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</si>
  <si>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</si>
  <si>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</si>
  <si>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</si>
  <si>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</si>
  <si>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</si>
  <si>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</si>
  <si>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</si>
  <si>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</si>
  <si>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</si>
  <si>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</si>
  <si>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</si>
  <si>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</si>
  <si>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</si>
  <si>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</si>
  <si>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</si>
  <si>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</si>
  <si>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</si>
  <si>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</si>
  <si>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</si>
  <si>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</si>
  <si>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</si>
  <si>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</si>
  <si>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</si>
  <si>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</si>
  <si>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</si>
  <si>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</si>
  <si>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</si>
  <si>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</si>
  <si>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</si>
  <si>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</si>
  <si>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</si>
  <si>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</si>
  <si>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</si>
  <si>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</si>
  <si>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</si>
  <si>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</si>
  <si>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</si>
  <si>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</si>
  <si>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</si>
  <si>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</si>
  <si>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</si>
  <si>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</si>
  <si>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</si>
  <si>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</si>
  <si>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</si>
  <si>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</si>
  <si>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</si>
  <si>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</si>
  <si>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</si>
  <si>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</si>
  <si>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</si>
  <si>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</si>
  <si>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</si>
  <si>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</si>
  <si>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</si>
  <si>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</si>
  <si>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</si>
  <si>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</si>
  <si>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</si>
  <si>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</si>
  <si>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</si>
  <si>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</si>
  <si>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</si>
  <si>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</si>
  <si>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</si>
  <si>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</si>
  <si>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</si>
  <si>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</si>
  <si>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</si>
  <si>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</si>
  <si>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</si>
  <si>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</si>
  <si>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</si>
  <si>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</si>
  <si>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</si>
  <si>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</si>
  <si>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</si>
  <si>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</si>
  <si>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</si>
  <si>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</si>
  <si>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</si>
  <si>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</si>
  <si>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</si>
  <si>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</si>
  <si>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</si>
  <si>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</si>
  <si>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</si>
  <si>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</si>
  <si>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</si>
  <si>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</si>
  <si>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</si>
  <si>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</si>
  <si>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</si>
  <si>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</si>
  <si>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</si>
  <si>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</si>
  <si>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</si>
  <si>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</si>
  <si>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</si>
  <si>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</si>
  <si>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</si>
  <si>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</si>
  <si>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</si>
  <si>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</si>
  <si>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</si>
  <si>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</si>
  <si>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</si>
  <si>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</si>
  <si>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</si>
  <si>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</si>
  <si>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</si>
  <si>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</si>
  <si>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</si>
  <si>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</si>
  <si>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</si>
  <si>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</si>
  <si>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</si>
  <si>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</si>
  <si>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</si>
  <si>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</si>
  <si>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</si>
  <si>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</si>
  <si>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</si>
  <si>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</si>
  <si>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</si>
  <si>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</si>
  <si>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</si>
  <si>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</si>
  <si>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</si>
  <si>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</si>
  <si>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</si>
  <si>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</si>
  <si>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</si>
  <si>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</si>
  <si>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</si>
  <si>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</si>
  <si>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</si>
  <si>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</si>
  <si>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</si>
  <si>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</si>
  <si>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</si>
  <si>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</si>
  <si>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</si>
  <si>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</si>
  <si>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</si>
  <si>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</si>
  <si>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</si>
  <si>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</si>
  <si>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</si>
  <si>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</si>
  <si>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</si>
  <si>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</si>
  <si>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</si>
  <si>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</si>
  <si>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</si>
  <si>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</si>
  <si>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</si>
  <si>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</si>
  <si>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</si>
  <si>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</si>
  <si>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</si>
  <si>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</si>
  <si>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</si>
  <si>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</si>
  <si>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</si>
  <si>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</si>
  <si>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</si>
  <si>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</si>
  <si>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</si>
  <si>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</si>
  <si>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</si>
  <si>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</si>
  <si>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</si>
  <si>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</si>
  <si>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</si>
  <si>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</si>
  <si>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</si>
  <si>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</si>
  <si>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</si>
  <si>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</si>
  <si>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</si>
  <si>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</si>
  <si>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</si>
  <si>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</si>
  <si>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</si>
  <si>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</si>
  <si>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</si>
  <si>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</si>
  <si>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</si>
  <si>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</si>
  <si>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</si>
  <si>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</si>
  <si>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</si>
  <si>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</si>
  <si>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</si>
  <si>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</si>
  <si>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</si>
  <si>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</si>
  <si>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</si>
  <si>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</si>
  <si>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</si>
  <si>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</si>
  <si>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</si>
  <si>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</si>
  <si>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</si>
  <si>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</si>
  <si>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</si>
  <si>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</si>
  <si>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</si>
  <si>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</si>
  <si>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</si>
  <si>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</si>
  <si>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</si>
  <si>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</si>
  <si>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</si>
  <si>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</si>
  <si>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</si>
  <si>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</si>
  <si>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</si>
  <si>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</si>
  <si>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</si>
  <si>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</si>
  <si>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</si>
  <si>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</si>
  <si>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</si>
  <si>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</si>
  <si>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</si>
  <si>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</si>
  <si>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</si>
  <si>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</si>
  <si>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</si>
  <si>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</si>
  <si>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</si>
  <si>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</si>
  <si>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</si>
  <si>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</si>
  <si>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</si>
  <si>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</si>
  <si>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</si>
  <si>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</si>
  <si>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</si>
  <si>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</si>
  <si>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</si>
  <si>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</si>
  <si>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</si>
  <si>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</si>
  <si>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</si>
  <si>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</si>
  <si>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</si>
  <si>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</si>
  <si>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</si>
  <si>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</si>
  <si>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</si>
  <si>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</si>
  <si>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</si>
  <si>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</si>
  <si>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</si>
  <si>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</si>
  <si>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</si>
  <si>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</si>
  <si>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</si>
  <si>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</si>
  <si>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</si>
  <si>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</si>
  <si>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</si>
  <si>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</si>
  <si>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</si>
  <si>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</si>
  <si>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</si>
  <si>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</si>
  <si>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</si>
  <si>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</si>
  <si>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</si>
  <si>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</si>
  <si>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</si>
  <si>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</si>
  <si>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</si>
  <si>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</si>
  <si>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</si>
  <si>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</si>
  <si>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</si>
  <si>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</si>
  <si>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</si>
  <si>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</si>
  <si>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</si>
  <si>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</si>
  <si>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</si>
  <si>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</si>
  <si>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</si>
  <si>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</si>
  <si>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</si>
  <si>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</si>
  <si>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</si>
  <si>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</si>
  <si>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</si>
  <si>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</si>
  <si>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</si>
  <si>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</si>
  <si>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</si>
  <si>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</si>
  <si>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</si>
  <si>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</si>
  <si>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</si>
  <si>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</si>
  <si>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</si>
  <si>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</si>
  <si>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</si>
  <si>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</si>
  <si>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</si>
  <si>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</si>
  <si>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</si>
  <si>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</si>
  <si>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</si>
  <si>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</si>
  <si>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</si>
  <si>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</si>
  <si>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</si>
  <si>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</si>
  <si>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</si>
  <si>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</si>
  <si>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</si>
  <si>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</si>
  <si>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</si>
  <si>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</si>
  <si>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</si>
  <si>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</si>
  <si>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</si>
  <si>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</si>
  <si>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</si>
  <si>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</si>
  <si>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</si>
  <si>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</si>
  <si>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</si>
  <si>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</si>
  <si>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</si>
  <si>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</si>
  <si>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</si>
  <si>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</si>
  <si>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</si>
  <si>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</si>
  <si>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</si>
  <si>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</si>
  <si>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</si>
  <si>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</si>
  <si>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</si>
  <si>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</si>
  <si>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</si>
  <si>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</si>
  <si>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</si>
  <si>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</si>
  <si>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</si>
  <si>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</si>
  <si>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</si>
  <si>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</si>
  <si>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</si>
  <si>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</si>
  <si>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</si>
  <si>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</si>
  <si>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</si>
  <si>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</si>
  <si>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</si>
  <si>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</si>
  <si>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</si>
  <si>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</si>
  <si>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</si>
  <si>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</si>
  <si>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</si>
  <si>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</si>
  <si>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</si>
  <si>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</si>
  <si>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</si>
  <si>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</si>
  <si>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</si>
  <si>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</si>
  <si>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</si>
  <si>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</si>
  <si>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</si>
  <si>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</si>
  <si>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</si>
  <si>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</si>
  <si>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</si>
  <si>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</si>
  <si>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</si>
  <si>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</si>
  <si>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</si>
  <si>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</si>
  <si>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</si>
  <si>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</si>
  <si>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</si>
  <si>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</si>
  <si>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</si>
  <si>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</si>
  <si>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</si>
  <si>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</si>
  <si>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</si>
  <si>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</si>
  <si>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</si>
  <si>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</si>
  <si>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</si>
  <si>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</si>
  <si>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</si>
  <si>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</si>
  <si>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</si>
  <si>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</si>
  <si>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</si>
  <si>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</si>
  <si>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</si>
  <si>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</si>
  <si>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</si>
  <si>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</si>
  <si>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</si>
  <si>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</si>
  <si>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</si>
  <si>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</si>
  <si>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</si>
  <si>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</si>
  <si>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</si>
  <si>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</si>
  <si>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</si>
  <si>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</si>
  <si>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</si>
  <si>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</si>
  <si>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</si>
  <si>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</si>
  <si>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</si>
  <si>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</si>
  <si>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</si>
  <si>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</si>
  <si>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</si>
  <si>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</si>
  <si>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</si>
  <si>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</si>
  <si>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</si>
  <si>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</si>
  <si>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</si>
  <si>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</si>
  <si>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</si>
  <si>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</si>
  <si>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</si>
  <si>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</si>
  <si>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</si>
  <si>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</si>
  <si>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</si>
  <si>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</si>
  <si>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</si>
  <si>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</si>
  <si>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</si>
  <si>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</si>
  <si>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</si>
  <si>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</si>
  <si>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</si>
  <si>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</si>
  <si>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</si>
  <si>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</si>
  <si>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</si>
  <si>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</si>
  <si>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</si>
  <si>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</si>
  <si>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</si>
  <si>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</si>
  <si>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</si>
  <si>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</si>
  <si>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</si>
  <si>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</si>
  <si>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</si>
  <si>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</si>
  <si>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</si>
  <si>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</si>
  <si>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</si>
  <si>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</si>
  <si>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</si>
  <si>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</si>
  <si>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</si>
  <si>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</si>
  <si>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</si>
  <si>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</si>
  <si>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</si>
  <si>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</si>
  <si>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</si>
  <si>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</si>
  <si>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</si>
  <si>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</si>
  <si>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</si>
  <si>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</si>
  <si>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</si>
  <si>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</si>
  <si>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</si>
  <si>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</si>
  <si>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</si>
  <si>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</si>
  <si>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</si>
  <si>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</si>
  <si>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</si>
  <si>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</si>
  <si>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</si>
  <si>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</si>
  <si>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</si>
  <si>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</si>
  <si>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</si>
  <si>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</si>
  <si>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</si>
  <si>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</si>
  <si>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</si>
  <si>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</si>
  <si>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</si>
  <si>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</si>
  <si>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</si>
  <si>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</si>
  <si>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</si>
  <si>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</si>
  <si>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</si>
  <si>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</si>
  <si>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</si>
  <si>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</si>
  <si>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</si>
  <si>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</si>
  <si>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</si>
  <si>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</si>
  <si>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</si>
  <si>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</si>
  <si>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</si>
  <si>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</si>
  <si>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</si>
  <si>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</si>
  <si>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</si>
  <si>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</si>
  <si>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</si>
  <si>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</si>
  <si>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</si>
  <si>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</si>
  <si>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</si>
  <si>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</si>
  <si>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</si>
  <si>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</si>
  <si>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</si>
  <si>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</si>
  <si>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</si>
  <si>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</si>
  <si>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</si>
  <si>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</si>
  <si>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</si>
  <si>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</si>
  <si>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</si>
  <si>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</si>
  <si>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</si>
  <si>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</si>
  <si>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</si>
  <si>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</si>
  <si>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</si>
  <si>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</si>
  <si>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</si>
  <si>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</si>
  <si>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</si>
  <si>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</si>
  <si>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</si>
  <si>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</si>
  <si>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</si>
  <si>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</si>
  <si>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</si>
  <si>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</si>
  <si>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</si>
  <si>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</si>
  <si>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</si>
  <si>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</si>
  <si>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</si>
  <si>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</si>
  <si>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</si>
  <si>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</si>
  <si>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</si>
  <si>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</si>
  <si>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</si>
  <si>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</si>
  <si>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</si>
  <si>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</si>
  <si>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</si>
  <si>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</si>
  <si>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</si>
  <si>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</si>
  <si>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</si>
  <si>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</si>
  <si>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</si>
  <si>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</si>
  <si>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</si>
  <si>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</si>
  <si>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</si>
  <si>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</si>
  <si>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</si>
  <si>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</si>
  <si>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</si>
  <si>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</si>
  <si>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</si>
  <si>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</si>
  <si>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</si>
  <si>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</si>
  <si>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</si>
  <si>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</si>
  <si>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</si>
  <si>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</si>
  <si>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</si>
  <si>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</si>
  <si>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</si>
  <si>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</si>
  <si>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</si>
  <si>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</si>
  <si>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</si>
  <si>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</si>
  <si>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</si>
  <si>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</si>
  <si>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</si>
  <si>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</si>
  <si>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</si>
  <si>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</si>
  <si>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</si>
  <si>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</si>
  <si>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</si>
  <si>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</si>
  <si>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</si>
  <si>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</si>
  <si>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</si>
  <si>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</si>
  <si>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</si>
  <si>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</si>
  <si>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</si>
  <si>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</si>
  <si>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</si>
  <si>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</si>
  <si>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</si>
  <si>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</si>
  <si>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</si>
  <si>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</si>
  <si>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</si>
  <si>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</si>
  <si>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</si>
  <si>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</si>
  <si>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</si>
  <si>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</si>
  <si>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</si>
  <si>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</si>
  <si>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</si>
  <si>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</si>
  <si>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</si>
  <si>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</si>
  <si>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</si>
  <si>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</si>
  <si>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</si>
  <si>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</si>
  <si>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</si>
  <si>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</si>
  <si>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</si>
  <si>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</si>
  <si>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</si>
  <si>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</si>
  <si>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</si>
  <si>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</si>
  <si>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</si>
  <si>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</si>
  <si>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</si>
  <si>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</si>
  <si>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</si>
  <si>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</si>
  <si>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</si>
  <si>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</si>
  <si>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</si>
  <si>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</si>
  <si>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</si>
  <si>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</si>
  <si>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</si>
  <si>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</si>
  <si>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</si>
  <si>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</si>
  <si>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</si>
  <si>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</si>
  <si>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</si>
  <si>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</si>
  <si>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</si>
  <si>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</si>
  <si>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</si>
  <si>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</si>
  <si>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</si>
  <si>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</si>
  <si>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</si>
  <si>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</si>
  <si>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</si>
  <si>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</si>
  <si>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</si>
  <si>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</si>
  <si>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</si>
  <si>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</si>
  <si>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</si>
  <si>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</si>
  <si>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</si>
  <si>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</si>
  <si>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</si>
  <si>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</si>
  <si>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</si>
  <si>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</si>
  <si>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</si>
  <si>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</si>
  <si>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</si>
  <si>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</si>
  <si>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</si>
  <si>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</si>
  <si>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</si>
  <si>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</si>
  <si>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</si>
  <si>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</si>
  <si>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</si>
  <si>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</si>
  <si>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</si>
  <si>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</si>
  <si>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</si>
  <si>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</si>
  <si>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</si>
  <si>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</si>
  <si>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</si>
  <si>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</si>
  <si>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</si>
  <si>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</si>
  <si>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</si>
  <si>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</si>
  <si>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</si>
  <si>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</si>
  <si>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</si>
  <si>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</si>
  <si>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</si>
  <si>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</si>
  <si>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</si>
  <si>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</si>
  <si>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</si>
  <si>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</si>
  <si>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</si>
  <si>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</si>
  <si>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</si>
  <si>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</si>
  <si>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</si>
  <si>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</si>
  <si>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</si>
  <si>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</si>
  <si>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</si>
  <si>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</si>
  <si>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</si>
  <si>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</si>
  <si>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</si>
  <si>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</si>
  <si>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</si>
  <si>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</si>
  <si>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</si>
  <si>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</si>
  <si>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</si>
  <si>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</si>
  <si>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</si>
  <si>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</si>
  <si>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</si>
  <si>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</si>
  <si>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</si>
  <si>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</si>
  <si>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</si>
  <si>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</si>
  <si>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</si>
  <si>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</si>
  <si>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</si>
  <si>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</si>
  <si>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</si>
  <si>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</si>
  <si>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</si>
  <si>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</si>
  <si>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</si>
  <si>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</si>
  <si>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</si>
  <si>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</si>
  <si>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</si>
  <si>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</si>
  <si>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</si>
  <si>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</si>
  <si>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</si>
  <si>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</si>
  <si>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</si>
  <si>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</si>
  <si>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</si>
  <si>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</si>
  <si>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</si>
  <si>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</si>
  <si>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</si>
  <si>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</si>
  <si>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</si>
  <si>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</si>
  <si>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</si>
  <si>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</si>
  <si>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</si>
  <si>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</si>
  <si>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</si>
  <si>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</si>
  <si>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</si>
  <si>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</si>
  <si>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</si>
  <si>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</si>
  <si>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</si>
  <si>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</si>
  <si>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</si>
  <si>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</si>
  <si>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</si>
  <si>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</si>
  <si>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</si>
  <si>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</si>
  <si>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</si>
  <si>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</si>
  <si>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</si>
  <si>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</si>
  <si>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</si>
  <si>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</si>
  <si>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</si>
  <si>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</si>
  <si>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</si>
  <si>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</si>
  <si>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</si>
  <si>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</si>
  <si>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</si>
  <si>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</si>
  <si>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</si>
  <si>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</si>
  <si>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</si>
  <si>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</si>
  <si>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</si>
  <si>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</si>
  <si>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</si>
  <si>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</si>
  <si>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</si>
  <si>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</si>
  <si>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</si>
  <si>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</si>
  <si>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</si>
  <si>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</si>
  <si>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</si>
  <si>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</si>
  <si>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</si>
  <si>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</si>
  <si>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</si>
  <si>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</si>
  <si>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</si>
  <si>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</si>
  <si>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</si>
  <si>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</si>
  <si>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</si>
  <si>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</si>
  <si>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</si>
  <si>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</si>
  <si>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</si>
  <si>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</si>
  <si>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</si>
  <si>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</si>
  <si>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</si>
  <si>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</si>
  <si>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</si>
  <si>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</si>
  <si>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</si>
  <si>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</si>
  <si>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</si>
  <si>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</si>
  <si>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</si>
  <si>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</si>
  <si>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</si>
  <si>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</si>
  <si>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</si>
  <si>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</si>
  <si>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</si>
  <si>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</si>
  <si>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</si>
  <si>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</si>
  <si>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</si>
  <si>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</si>
  <si>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</si>
  <si>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</si>
  <si>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</si>
  <si>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</si>
  <si>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</si>
  <si>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</si>
  <si>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</si>
  <si>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</si>
  <si>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</si>
  <si>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</si>
  <si>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</si>
  <si>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</si>
  <si>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</si>
  <si>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</si>
  <si>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</si>
  <si>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</si>
  <si>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</si>
  <si>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</si>
  <si>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</si>
  <si>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</si>
  <si>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</si>
  <si>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</si>
  <si>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</si>
  <si>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</si>
  <si>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</si>
  <si>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</si>
  <si>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</si>
  <si>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</si>
  <si>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</si>
  <si>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</si>
  <si>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</si>
  <si>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</si>
  <si>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</si>
  <si>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</si>
  <si>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</si>
  <si>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</si>
  <si>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</si>
  <si>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</si>
  <si>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</si>
  <si>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</si>
  <si>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</si>
  <si>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</si>
  <si>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</si>
  <si>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</si>
  <si>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</si>
  <si>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</si>
  <si>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</si>
  <si>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</si>
  <si>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</si>
  <si>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</si>
  <si>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</si>
  <si>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</si>
  <si>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</si>
  <si>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</si>
  <si>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</si>
  <si>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</si>
  <si>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</si>
  <si>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</si>
  <si>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</si>
  <si>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</si>
  <si>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</si>
  <si>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</si>
  <si>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</si>
  <si>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</si>
  <si>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</si>
  <si>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</si>
  <si>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</si>
  <si>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</si>
  <si>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</si>
  <si>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</si>
  <si>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</si>
  <si>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</si>
  <si>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</si>
  <si>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</si>
  <si>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</si>
  <si>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</si>
  <si>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</si>
  <si>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</si>
  <si>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</si>
  <si>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</si>
  <si>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</si>
  <si>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</si>
  <si>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</si>
  <si>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</si>
  <si>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</si>
  <si>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</si>
  <si>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</si>
  <si>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</si>
  <si>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</si>
  <si>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</si>
  <si>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</si>
  <si>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</si>
  <si>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</si>
  <si>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</si>
  <si>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</si>
  <si>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</si>
  <si>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</si>
  <si>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</si>
  <si>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</si>
  <si>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</si>
  <si>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</si>
  <si>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</si>
  <si>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</si>
  <si>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</si>
  <si>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</si>
  <si>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</si>
  <si>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</si>
  <si>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</si>
  <si>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</si>
  <si>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</si>
  <si>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</si>
  <si>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</si>
  <si>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</si>
  <si>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</si>
  <si>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</si>
  <si>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</si>
  <si>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</si>
  <si>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</si>
  <si>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</si>
  <si>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</si>
  <si>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</si>
  <si>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</si>
  <si>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</si>
  <si>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</si>
  <si>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</si>
  <si>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</si>
  <si>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</si>
  <si>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</si>
  <si>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</si>
  <si>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</si>
  <si>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</si>
  <si>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</si>
  <si>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</si>
  <si>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</si>
  <si>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</si>
  <si>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</si>
  <si>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</si>
  <si>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</si>
  <si>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</si>
  <si>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</si>
  <si>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</si>
  <si>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</si>
  <si>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</si>
  <si>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</si>
  <si>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</si>
  <si>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</si>
  <si>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</si>
  <si>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</si>
  <si>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</si>
  <si>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</si>
  <si>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</si>
  <si>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</si>
  <si>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</si>
  <si>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</si>
  <si>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</si>
  <si>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</si>
  <si>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</si>
  <si>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</si>
  <si>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</si>
  <si>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</si>
  <si>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</si>
  <si>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</si>
  <si>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</si>
  <si>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</si>
  <si>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</si>
  <si>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</si>
  <si>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</si>
  <si>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</si>
  <si>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</si>
  <si>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</si>
  <si>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</si>
  <si>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</si>
  <si>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</si>
  <si>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</si>
  <si>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</si>
  <si>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</si>
  <si>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</si>
  <si>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</si>
  <si>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</si>
  <si>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</si>
  <si>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</si>
  <si>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</si>
  <si>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</si>
  <si>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</si>
  <si>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</si>
  <si>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</si>
  <si>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</si>
  <si>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</si>
  <si>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</si>
  <si>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</si>
  <si>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</si>
  <si>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</si>
  <si>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</si>
  <si>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</si>
  <si>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</si>
  <si>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</si>
  <si>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</si>
  <si>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</si>
  <si>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</si>
  <si>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</si>
  <si>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</si>
  <si>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</si>
  <si>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</si>
  <si>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</si>
  <si>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</si>
  <si>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</si>
  <si>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</si>
  <si>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</si>
  <si>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</si>
  <si>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</si>
  <si>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</si>
  <si>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</si>
  <si>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</si>
  <si>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</si>
  <si>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</si>
  <si>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</si>
  <si>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</si>
  <si>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</si>
  <si>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</si>
  <si>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</si>
  <si>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</si>
  <si>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</si>
  <si>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</si>
  <si>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</si>
  <si>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</si>
  <si>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</si>
  <si>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</si>
  <si>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</si>
  <si>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</si>
  <si>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</si>
  <si>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</si>
  <si>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</si>
  <si>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</si>
  <si>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</si>
  <si>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</si>
  <si>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</si>
  <si>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</si>
  <si>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</si>
  <si>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</si>
  <si>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</si>
  <si>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</si>
  <si>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</si>
  <si>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</si>
  <si>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</si>
  <si>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</si>
  <si>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</si>
  <si>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</si>
  <si>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</si>
  <si>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</si>
  <si>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</si>
  <si>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</si>
  <si>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</si>
  <si>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</si>
  <si>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</si>
  <si>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</si>
  <si>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</si>
  <si>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</si>
  <si>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</si>
  <si>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</si>
  <si>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</si>
  <si>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</si>
  <si>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</si>
  <si>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</si>
  <si>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</si>
  <si>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</si>
  <si>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</si>
  <si>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</si>
  <si>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</si>
  <si>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</si>
  <si>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</si>
  <si>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</si>
  <si>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</si>
  <si>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</si>
  <si>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</si>
  <si>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</si>
  <si>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</si>
  <si>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</si>
  <si>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</si>
  <si>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</si>
  <si>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</si>
  <si>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</si>
  <si>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</si>
  <si>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</si>
  <si>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</si>
  <si>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</si>
  <si>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</si>
  <si>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</si>
  <si>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</si>
  <si>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</si>
  <si>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</si>
  <si>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</si>
  <si>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</si>
  <si>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</si>
  <si>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</si>
  <si>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</si>
  <si>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</si>
  <si>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</si>
  <si>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</si>
  <si>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</si>
  <si>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</si>
  <si>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</si>
  <si>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</si>
  <si>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</si>
  <si>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</si>
  <si>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</si>
  <si>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</si>
  <si>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</si>
  <si>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</si>
  <si>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</si>
  <si>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</si>
  <si>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</si>
  <si>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</si>
  <si>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</si>
  <si>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</si>
  <si>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</si>
  <si>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</si>
  <si>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</si>
  <si>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</si>
  <si>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</si>
  <si>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</si>
  <si>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</si>
  <si>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</si>
  <si>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</si>
  <si>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</si>
  <si>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</si>
  <si>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</si>
  <si>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</si>
  <si>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</si>
  <si>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</si>
  <si>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</si>
  <si>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</si>
  <si>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</si>
  <si>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</si>
  <si>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</si>
  <si>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</si>
  <si>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</si>
  <si>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</si>
  <si>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</si>
  <si>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</si>
  <si>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</si>
  <si>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</si>
  <si>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</si>
  <si>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</si>
  <si>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</si>
  <si>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</si>
  <si>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</si>
  <si>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</si>
  <si>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</si>
  <si>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</si>
  <si>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</si>
  <si>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</si>
  <si>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</si>
  <si>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</si>
  <si>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</si>
  <si>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</si>
  <si>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</si>
  <si>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</si>
  <si>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</si>
  <si>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</si>
  <si>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</si>
  <si>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</si>
  <si>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</si>
  <si>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</si>
  <si>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</si>
  <si>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</si>
  <si>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</si>
  <si>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</si>
  <si>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</si>
  <si>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</si>
  <si>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</si>
  <si>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</si>
  <si>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</si>
  <si>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</si>
  <si>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</si>
  <si>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</si>
  <si>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</si>
  <si>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</si>
  <si>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</si>
  <si>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</si>
  <si>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</si>
  <si>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</si>
  <si>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</si>
  <si>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</si>
  <si>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</si>
  <si>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</si>
  <si>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</si>
  <si>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</si>
  <si>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</si>
  <si>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</si>
  <si>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</si>
  <si>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</si>
  <si>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</si>
  <si>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</si>
  <si>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</si>
  <si>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</si>
  <si>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</si>
  <si>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</si>
  <si>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</si>
  <si>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</si>
  <si>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</si>
  <si>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</si>
  <si>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</si>
  <si>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</si>
  <si>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</si>
  <si>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</si>
  <si>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</si>
  <si>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</si>
  <si>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</si>
  <si>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</si>
  <si>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</si>
  <si>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</si>
  <si>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</si>
  <si>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</si>
  <si>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</si>
  <si>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</si>
  <si>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</si>
  <si>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</si>
  <si>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</si>
  <si>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</si>
  <si>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</si>
  <si>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</si>
  <si>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</si>
  <si>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</si>
  <si>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</si>
  <si>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</si>
  <si>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</si>
  <si>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</si>
  <si>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</si>
  <si>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</si>
  <si>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</si>
  <si>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</si>
  <si>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</si>
  <si>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</si>
  <si>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</si>
  <si>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</si>
  <si>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</si>
  <si>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</si>
  <si>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</si>
  <si>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</si>
  <si>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</si>
  <si>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</si>
  <si>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</si>
  <si>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</si>
  <si>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</si>
  <si>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</si>
  <si>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</si>
  <si>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</si>
  <si>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</si>
  <si>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</si>
  <si>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</si>
  <si>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</si>
  <si>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</si>
  <si>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</si>
  <si>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</si>
  <si>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</si>
  <si>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</si>
  <si>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</si>
  <si>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</si>
  <si>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</si>
  <si>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</si>
  <si>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</si>
  <si>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</si>
  <si>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</si>
  <si>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</si>
  <si>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</si>
  <si>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</si>
  <si>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</si>
  <si>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</si>
  <si>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</si>
  <si>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</si>
  <si>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</si>
  <si>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</si>
  <si>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</si>
  <si>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</si>
  <si>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</si>
  <si>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</si>
  <si>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</si>
  <si>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</si>
  <si>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</si>
  <si>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</si>
  <si>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</si>
  <si>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</si>
  <si>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</si>
  <si>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</si>
  <si>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</si>
  <si>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</si>
  <si>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</si>
  <si>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</si>
  <si>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</si>
  <si>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</si>
  <si>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</si>
  <si>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</si>
  <si>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</si>
  <si>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</si>
  <si>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</si>
  <si>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</si>
  <si>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</si>
  <si>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</si>
  <si>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</si>
  <si>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</si>
  <si>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</si>
  <si>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</si>
  <si>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</si>
  <si>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</si>
  <si>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</si>
  <si>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</si>
  <si>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</si>
  <si>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</si>
  <si>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</si>
  <si>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</si>
  <si>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</si>
  <si>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</si>
  <si>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</si>
  <si>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</si>
  <si>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</si>
  <si>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</si>
  <si>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</si>
  <si>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</si>
  <si>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</si>
  <si>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</si>
  <si>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</si>
  <si>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</si>
  <si>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</si>
  <si>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</si>
  <si>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</si>
  <si>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</si>
  <si>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</si>
  <si>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</si>
  <si>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</si>
  <si>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</si>
  <si>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</si>
  <si>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</si>
  <si>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</si>
  <si>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</si>
  <si>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</si>
  <si>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</si>
  <si>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</si>
  <si>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</si>
  <si>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</si>
  <si>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</si>
  <si>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</si>
  <si>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</si>
  <si>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</si>
  <si>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</si>
  <si>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</si>
  <si>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</si>
  <si>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</si>
  <si>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</si>
  <si>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</si>
  <si>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</si>
  <si>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</si>
  <si>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</si>
  <si>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</si>
  <si>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</si>
  <si>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</si>
  <si>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</si>
  <si>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</si>
  <si>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</si>
  <si>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</si>
  <si>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</si>
  <si>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</si>
  <si>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</si>
  <si>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</si>
  <si>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</si>
  <si>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</si>
  <si>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</si>
  <si>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</si>
  <si>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</si>
  <si>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</si>
  <si>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</si>
  <si>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</si>
  <si>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</si>
  <si>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</si>
  <si>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</si>
  <si>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</si>
  <si>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</si>
  <si>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</si>
  <si>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</si>
  <si>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</si>
  <si>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</si>
  <si>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</si>
  <si>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</si>
  <si>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</si>
  <si>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</si>
  <si>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</si>
  <si>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</si>
  <si>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</si>
  <si>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</si>
  <si>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</si>
  <si>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</si>
  <si>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</si>
  <si>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</si>
  <si>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</si>
  <si>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</si>
  <si>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</si>
  <si>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</si>
  <si>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</si>
  <si>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</si>
  <si>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</si>
  <si>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</si>
  <si>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</si>
  <si>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</si>
  <si>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</si>
  <si>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</si>
  <si>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</si>
  <si>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</si>
  <si>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</si>
  <si>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</si>
  <si>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</si>
  <si>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</si>
  <si>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</si>
  <si>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</si>
  <si>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</si>
  <si>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</si>
  <si>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</si>
  <si>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</si>
  <si>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</si>
  <si>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</si>
  <si>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</si>
  <si>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</si>
  <si>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</si>
  <si>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</si>
  <si>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</si>
  <si>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</si>
  <si>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</si>
  <si>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</si>
  <si>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</si>
  <si>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</si>
  <si>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</si>
  <si>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</si>
  <si>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</si>
  <si>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</si>
  <si>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</si>
  <si>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</si>
  <si>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</si>
  <si>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</si>
  <si>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</si>
  <si>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</si>
  <si>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</si>
  <si>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</si>
  <si>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</si>
  <si>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</si>
  <si>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</si>
  <si>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</si>
  <si>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</si>
  <si>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</si>
  <si>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</si>
  <si>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</si>
  <si>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</si>
  <si>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</si>
  <si>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</si>
  <si>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</si>
  <si>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</si>
  <si>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</si>
  <si>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</si>
  <si>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</si>
  <si>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</si>
  <si>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</si>
  <si>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</si>
  <si>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</si>
  <si>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</si>
  <si>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</si>
  <si>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</si>
  <si>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</si>
  <si>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</si>
  <si>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</si>
  <si>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</si>
  <si>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</si>
  <si>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</si>
  <si>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</si>
  <si>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</si>
  <si>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</si>
  <si>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</si>
  <si>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</si>
  <si>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</si>
  <si>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</si>
  <si>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</si>
  <si>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</si>
  <si>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</si>
  <si>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</si>
  <si>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</si>
  <si>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</si>
  <si>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</si>
  <si>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</si>
  <si>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</si>
  <si>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</si>
  <si>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</si>
  <si>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</si>
  <si>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</si>
  <si>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</si>
  <si>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</si>
  <si>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</si>
  <si>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</si>
  <si>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</si>
  <si>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</si>
  <si>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</si>
  <si>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</si>
  <si>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</si>
  <si>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</si>
  <si>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</si>
  <si>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</si>
  <si>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</si>
  <si>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</si>
  <si>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</si>
  <si>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</si>
  <si>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</si>
  <si>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</si>
  <si>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</si>
  <si>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</si>
  <si>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</si>
  <si>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</si>
  <si>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</si>
  <si>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</si>
  <si>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</si>
  <si>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</si>
  <si>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</si>
  <si>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</si>
  <si>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</si>
  <si>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</si>
  <si>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</si>
  <si>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</si>
  <si>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</si>
  <si>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</si>
  <si>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</si>
  <si>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</si>
  <si>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</si>
  <si>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</si>
  <si>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</si>
  <si>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</si>
  <si>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</si>
  <si>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</si>
  <si>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</si>
  <si>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</si>
  <si>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</si>
  <si>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</si>
  <si>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</si>
  <si>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</si>
  <si>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</si>
  <si>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</si>
  <si>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</si>
  <si>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</si>
  <si>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</si>
  <si>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</si>
  <si>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</si>
  <si>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</si>
  <si>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</si>
  <si>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</si>
  <si>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</si>
  <si>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</si>
  <si>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</si>
  <si>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</si>
  <si>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</si>
  <si>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</si>
  <si>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</si>
  <si>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</si>
  <si>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</si>
  <si>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</si>
  <si>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</si>
  <si>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</si>
  <si>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</si>
  <si>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</si>
  <si>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</si>
  <si>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</si>
  <si>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</si>
  <si>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</si>
  <si>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</si>
  <si>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</si>
  <si>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</si>
  <si>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</si>
  <si>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</si>
  <si>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</si>
  <si>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</si>
  <si>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</si>
  <si>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</si>
  <si>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</si>
  <si>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</si>
  <si>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</si>
  <si>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</si>
  <si>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</si>
  <si>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</si>
  <si>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</si>
  <si>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</si>
  <si>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</si>
  <si>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</si>
  <si>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</si>
  <si>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</si>
  <si>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</si>
  <si>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</si>
  <si>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</si>
  <si>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</si>
  <si>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</si>
  <si>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</si>
  <si>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</si>
  <si>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</si>
  <si>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</si>
  <si>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</si>
  <si>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</si>
  <si>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</si>
  <si>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</si>
  <si>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</si>
  <si>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</si>
  <si>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</si>
  <si>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</si>
  <si>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</si>
  <si>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</si>
  <si>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</si>
  <si>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</si>
  <si>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</si>
  <si>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</si>
  <si>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</si>
  <si>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</si>
  <si>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</si>
  <si>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</si>
  <si>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</si>
  <si>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</si>
  <si>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</si>
  <si>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</si>
  <si>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</si>
  <si>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</si>
  <si>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</si>
  <si>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</si>
  <si>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</si>
  <si>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</si>
  <si>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</si>
  <si>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</si>
  <si>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</si>
  <si>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</si>
  <si>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</si>
  <si>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</si>
  <si>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</si>
  <si>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</si>
  <si>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</si>
  <si>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</si>
  <si>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</si>
  <si>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</si>
  <si>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</si>
  <si>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</si>
  <si>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</si>
  <si>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</si>
  <si>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</si>
  <si>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</si>
  <si>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</si>
  <si>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</si>
  <si>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</si>
  <si>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</si>
  <si>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</si>
  <si>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</si>
  <si>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</si>
  <si>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</si>
  <si>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</si>
  <si>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</si>
  <si>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</si>
  <si>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</si>
  <si>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</si>
  <si>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</si>
  <si>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</si>
  <si>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</si>
  <si>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</si>
  <si>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</si>
  <si>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</si>
  <si>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</si>
  <si>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</si>
  <si>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</si>
  <si>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</si>
  <si>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</si>
  <si>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</si>
  <si>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</si>
  <si>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</si>
  <si>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</si>
  <si>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</si>
  <si>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</si>
  <si>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</si>
  <si>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</si>
  <si>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</si>
  <si>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</si>
  <si>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</si>
  <si>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</si>
  <si>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</si>
  <si>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</si>
  <si>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</si>
  <si>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</si>
  <si>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</si>
  <si>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</si>
  <si>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</si>
  <si>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</si>
  <si>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</si>
  <si>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</si>
  <si>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</si>
  <si>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</si>
  <si>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</si>
  <si>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</si>
  <si>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</si>
  <si>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</si>
  <si>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</si>
  <si>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</si>
  <si>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</si>
  <si>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</si>
  <si>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</si>
  <si>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</si>
  <si>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</si>
  <si>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</si>
  <si>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</si>
  <si>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</si>
  <si>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</si>
  <si>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</si>
  <si>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</si>
  <si>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</si>
  <si>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</si>
  <si>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</si>
  <si>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</si>
  <si>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</si>
  <si>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</si>
  <si>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</si>
  <si>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</si>
  <si>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</si>
  <si>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</si>
  <si>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</si>
  <si>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</si>
  <si>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</si>
  <si>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</si>
  <si>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</si>
  <si>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</si>
  <si>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</si>
  <si>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</si>
  <si>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</si>
  <si>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</si>
  <si>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</si>
  <si>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</si>
  <si>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</si>
  <si>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</si>
  <si>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</si>
  <si>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</si>
  <si>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</si>
  <si>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</si>
  <si>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</si>
  <si>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</si>
  <si>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</si>
  <si>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</si>
  <si>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</si>
  <si>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</si>
  <si>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</si>
  <si>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</si>
  <si>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</si>
  <si>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</si>
  <si>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</si>
  <si>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</si>
  <si>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</si>
  <si>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</si>
  <si>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</si>
  <si>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</si>
  <si>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</si>
  <si>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</si>
  <si>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</si>
  <si>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</si>
  <si>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</si>
  <si>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</si>
  <si>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</si>
  <si>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</si>
  <si>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</si>
  <si>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</si>
  <si>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</si>
  <si>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</si>
  <si>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</si>
  <si>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</si>
  <si>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</si>
  <si>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</si>
  <si>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</si>
  <si>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</si>
  <si>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</si>
  <si>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</si>
  <si>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</si>
  <si>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</si>
  <si>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</si>
  <si>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</si>
  <si>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</si>
  <si>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</si>
  <si>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</si>
  <si>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</si>
  <si>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</si>
  <si>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</si>
  <si>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</si>
  <si>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</si>
  <si>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</si>
  <si>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</si>
  <si>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</si>
  <si>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</si>
  <si>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</si>
  <si>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</si>
  <si>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</si>
  <si>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</si>
  <si>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</si>
  <si>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</si>
  <si>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</si>
  <si>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</si>
  <si>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</si>
  <si>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</si>
  <si>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</si>
  <si>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</si>
  <si>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</si>
  <si>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</si>
  <si>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</si>
  <si>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</si>
  <si>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</si>
  <si>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</si>
  <si>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</si>
  <si>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</si>
  <si>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</si>
  <si>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</si>
  <si>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</si>
  <si>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</si>
  <si>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</si>
  <si>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</si>
  <si>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</si>
  <si>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</si>
  <si>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</si>
  <si>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</si>
  <si>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</si>
  <si>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</si>
  <si>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</si>
  <si>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</si>
  <si>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</si>
  <si>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</si>
  <si>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</si>
  <si>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</si>
  <si>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</si>
  <si>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</si>
  <si>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</si>
  <si>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</si>
  <si>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</si>
  <si>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</si>
  <si>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</si>
  <si>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</si>
  <si>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</si>
  <si>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</si>
  <si>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</si>
  <si>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</si>
  <si>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</si>
  <si>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</si>
  <si>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</si>
  <si>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</si>
  <si>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</si>
  <si>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</si>
  <si>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</si>
  <si>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</si>
  <si>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</si>
  <si>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</si>
  <si>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</si>
  <si>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</si>
  <si>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</si>
  <si>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</si>
  <si>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</si>
  <si>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</si>
  <si>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</si>
  <si>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</si>
  <si>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</si>
  <si>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</si>
  <si>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</si>
  <si>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</si>
  <si>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</si>
  <si>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</si>
  <si>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</si>
  <si>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</si>
  <si>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</si>
  <si>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</si>
  <si>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</si>
  <si>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</si>
  <si>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</si>
  <si>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</si>
  <si>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</si>
  <si>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</si>
  <si>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</si>
  <si>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</si>
  <si>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</si>
  <si>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</si>
  <si>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</si>
  <si>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</si>
  <si>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</si>
  <si>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</si>
  <si>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</si>
  <si>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</si>
  <si>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</si>
  <si>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</si>
  <si>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</si>
  <si>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</si>
  <si>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</si>
  <si>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</si>
  <si>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</si>
  <si>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</si>
  <si>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</si>
  <si>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</si>
  <si>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</si>
  <si>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</si>
  <si>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</si>
  <si>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</si>
  <si>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</si>
  <si>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</si>
  <si>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</si>
  <si>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</si>
  <si>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</si>
  <si>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</si>
  <si>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</si>
  <si>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</si>
  <si>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</si>
  <si>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</si>
  <si>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</si>
  <si>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</si>
  <si>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</si>
  <si>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</si>
  <si>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</si>
  <si>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</si>
  <si>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</si>
  <si>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</si>
  <si>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</si>
  <si>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</si>
  <si>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</si>
  <si>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</si>
  <si>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</si>
  <si>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</si>
  <si>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</si>
  <si>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</si>
  <si>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</si>
  <si>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</si>
  <si>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</si>
  <si>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</si>
  <si>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</si>
  <si>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</si>
  <si>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</si>
  <si>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</si>
  <si>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</si>
  <si>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</si>
  <si>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</si>
  <si>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</si>
  <si>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</si>
  <si>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</si>
  <si>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</si>
  <si>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</si>
  <si>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</si>
  <si>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</si>
  <si>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</si>
  <si>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</si>
  <si>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</si>
  <si>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</si>
  <si>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</si>
  <si>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</si>
  <si>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</si>
  <si>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</si>
  <si>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</si>
  <si>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</si>
  <si>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</si>
  <si>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</si>
  <si>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</si>
  <si>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</si>
  <si>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</si>
  <si>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</si>
  <si>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</si>
  <si>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</si>
  <si>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</si>
  <si>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</si>
  <si>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</si>
  <si>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</si>
  <si>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</si>
  <si>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</si>
  <si>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</si>
  <si>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</si>
  <si>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</si>
  <si>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</si>
  <si>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</si>
  <si>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</si>
  <si>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</si>
  <si>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</si>
  <si>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</si>
  <si>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</si>
  <si>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</si>
  <si>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</si>
  <si>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</si>
  <si>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</si>
  <si>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</si>
  <si>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</si>
  <si>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</si>
  <si>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</si>
  <si>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</si>
  <si>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</si>
  <si>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</si>
  <si>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</si>
  <si>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</si>
  <si>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</si>
  <si>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</si>
  <si>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</si>
  <si>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</si>
  <si>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</si>
  <si>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</si>
  <si>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</si>
  <si>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</si>
  <si>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</si>
  <si>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</si>
  <si>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</si>
  <si>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</si>
  <si>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</si>
  <si>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</si>
  <si>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</si>
  <si>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</si>
  <si>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</si>
  <si>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</si>
  <si>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</si>
  <si>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</si>
  <si>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</si>
  <si>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</si>
  <si>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</si>
  <si>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</si>
  <si>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</si>
  <si>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</si>
  <si>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</si>
  <si>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</si>
  <si>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</si>
  <si>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</si>
  <si>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</si>
  <si>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</si>
  <si>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</si>
  <si>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</si>
  <si>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</si>
  <si>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</si>
  <si>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</si>
  <si>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</si>
  <si>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</si>
  <si>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</si>
  <si>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</si>
  <si>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</si>
  <si>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</si>
  <si>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</si>
  <si>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</si>
  <si>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</si>
  <si>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</si>
  <si>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</si>
  <si>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</si>
  <si>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</si>
  <si>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</si>
  <si>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</si>
  <si>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</si>
  <si>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</si>
  <si>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</si>
  <si>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</si>
  <si>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</si>
  <si>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</si>
  <si>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</si>
  <si>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</si>
  <si>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</si>
  <si>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</si>
  <si>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</si>
  <si>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</si>
  <si>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</si>
  <si>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</si>
  <si>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</si>
  <si>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</si>
  <si>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</si>
  <si>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</si>
  <si>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</si>
  <si>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</si>
  <si>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</si>
  <si>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</si>
  <si>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</si>
  <si>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</si>
  <si>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</si>
  <si>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</si>
  <si>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</si>
  <si>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</si>
  <si>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</si>
  <si>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</si>
  <si>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</si>
  <si>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</si>
  <si>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</si>
  <si>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</si>
  <si>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</si>
  <si>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</si>
  <si>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</si>
  <si>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</si>
  <si>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</si>
  <si>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</si>
  <si>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</si>
  <si>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</si>
  <si>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</si>
  <si>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</si>
  <si>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</si>
  <si>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</si>
  <si>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</si>
  <si>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</si>
  <si>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</si>
  <si>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</si>
  <si>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</si>
  <si>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</si>
  <si>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</si>
  <si>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</si>
  <si>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</si>
  <si>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</si>
  <si>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</si>
  <si>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</si>
  <si>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</si>
  <si>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</si>
  <si>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</si>
  <si>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</si>
  <si>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</si>
  <si>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</si>
  <si>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</si>
  <si>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</si>
  <si>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</si>
  <si>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</si>
  <si>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</si>
  <si>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</si>
  <si>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</si>
  <si>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</si>
  <si>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</si>
  <si>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</si>
  <si>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</si>
  <si>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</si>
  <si>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</si>
  <si>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</si>
  <si>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</si>
  <si>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</si>
  <si>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</si>
  <si>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</si>
  <si>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</si>
  <si>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</si>
  <si>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</si>
  <si>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</si>
  <si>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</si>
  <si>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</si>
  <si>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</si>
  <si>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</si>
  <si>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</si>
  <si>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</si>
  <si>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</si>
  <si>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</si>
  <si>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</si>
  <si>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</si>
  <si>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</si>
  <si>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</si>
  <si>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</si>
  <si>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</si>
  <si>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</si>
  <si>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</si>
  <si>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</si>
  <si>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</si>
  <si>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</si>
  <si>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</si>
  <si>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</si>
  <si>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</si>
  <si>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</si>
  <si>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</si>
  <si>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</si>
  <si>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</si>
  <si>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</si>
  <si>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</si>
  <si>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</si>
  <si>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</si>
  <si>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</si>
  <si>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</si>
  <si>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</si>
  <si>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</si>
  <si>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</si>
  <si>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</si>
  <si>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</si>
  <si>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</si>
  <si>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</si>
  <si>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</si>
  <si>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</si>
  <si>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</si>
  <si>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</si>
  <si>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</si>
  <si>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</si>
  <si>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</si>
  <si>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</si>
  <si>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</si>
  <si>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</si>
  <si>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</si>
  <si>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</si>
  <si>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</si>
  <si>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</si>
  <si>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</si>
  <si>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</si>
  <si>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</si>
  <si>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</si>
  <si>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</si>
  <si>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</si>
  <si>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</si>
  <si>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</si>
  <si>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</si>
  <si>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</si>
  <si>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</si>
  <si>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</si>
  <si>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</si>
  <si>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</si>
  <si>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</si>
  <si>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</si>
  <si>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</si>
  <si>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</si>
  <si>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</si>
  <si>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</si>
  <si>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</si>
  <si>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</si>
  <si>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</si>
  <si>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</si>
  <si>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</si>
  <si>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</si>
  <si>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</si>
  <si>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</si>
  <si>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</si>
  <si>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</si>
  <si>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</si>
  <si>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</si>
  <si>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</si>
  <si>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</si>
  <si>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</si>
  <si>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</si>
  <si>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</si>
  <si>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</si>
  <si>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</si>
  <si>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</si>
  <si>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</si>
  <si>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</si>
  <si>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</si>
  <si>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</si>
  <si>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</si>
  <si>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</si>
  <si>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</si>
  <si>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</si>
  <si>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</si>
  <si>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</si>
  <si>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</si>
  <si>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</si>
  <si>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</si>
  <si>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</si>
  <si>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</si>
  <si>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</si>
  <si>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</si>
  <si>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</si>
  <si>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</si>
  <si>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</si>
  <si>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</si>
  <si>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</si>
  <si>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</si>
  <si>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</si>
  <si>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</si>
  <si>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</si>
  <si>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</si>
  <si>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</si>
  <si>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</si>
  <si>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</si>
  <si>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</si>
  <si>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</si>
  <si>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</si>
  <si>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</si>
  <si>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</si>
  <si>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</si>
  <si>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</si>
  <si>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</si>
  <si>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</si>
  <si>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</si>
  <si>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</si>
  <si>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</si>
  <si>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</si>
  <si>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</si>
  <si>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</si>
  <si>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</si>
  <si>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</si>
  <si>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</si>
  <si>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</si>
  <si>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</si>
  <si>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</si>
  <si>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</si>
  <si>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</si>
  <si>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</si>
  <si>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</si>
  <si>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</si>
  <si>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</si>
  <si>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</si>
  <si>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</si>
  <si>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</si>
  <si>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</si>
  <si>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</si>
  <si>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</si>
  <si>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</si>
  <si>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</si>
  <si>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</si>
  <si>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</si>
  <si>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</si>
  <si>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</si>
  <si>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</si>
  <si>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</si>
  <si>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</si>
  <si>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</si>
  <si>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</si>
  <si>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</si>
  <si>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</si>
  <si>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</si>
  <si>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</si>
  <si>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</si>
  <si>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</si>
  <si>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</si>
  <si>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</si>
  <si>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</si>
  <si>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</si>
  <si>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</si>
  <si>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</si>
  <si>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</si>
  <si>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</si>
  <si>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</si>
  <si>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</si>
  <si>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</si>
  <si>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</si>
  <si>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</si>
  <si>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</si>
  <si>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</si>
  <si>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</si>
  <si>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</si>
  <si>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</si>
  <si>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</si>
  <si>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</si>
  <si>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</si>
  <si>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</si>
  <si>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</si>
  <si>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</si>
  <si>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</si>
  <si>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</si>
  <si>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</si>
  <si>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</si>
  <si>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</si>
  <si>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</si>
  <si>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</si>
  <si>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</si>
  <si>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</si>
  <si>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</si>
  <si>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</si>
  <si>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</si>
  <si>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</si>
  <si>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</si>
  <si>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</si>
  <si>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</si>
  <si>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</si>
  <si>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</si>
  <si>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</si>
  <si>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</si>
  <si>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</si>
  <si>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</si>
  <si>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</si>
  <si>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</si>
  <si>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</si>
  <si>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</si>
  <si>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</si>
  <si>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</si>
  <si>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</si>
  <si>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</si>
  <si>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</si>
  <si>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</si>
  <si>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</si>
  <si>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</si>
  <si>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</si>
  <si>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</si>
  <si>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</si>
  <si>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</si>
  <si>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</si>
  <si>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</si>
  <si>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</si>
  <si>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</si>
  <si>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</si>
  <si>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</si>
  <si>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</si>
  <si>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</si>
  <si>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</si>
  <si>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</si>
  <si>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</si>
  <si>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</si>
  <si>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</si>
  <si>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</si>
  <si>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</si>
  <si>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</si>
  <si>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</si>
  <si>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</si>
  <si>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</si>
  <si>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</si>
  <si>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</si>
  <si>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</si>
  <si>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</si>
  <si>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</si>
  <si>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</si>
  <si>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</si>
  <si>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</si>
  <si>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</si>
  <si>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</si>
  <si>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</si>
  <si>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</si>
  <si>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</si>
  <si>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</si>
  <si>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</si>
  <si>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</si>
  <si>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</si>
  <si>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</si>
  <si>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</si>
  <si>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</si>
  <si>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</si>
  <si>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</si>
  <si>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</si>
  <si>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</si>
  <si>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</si>
  <si>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</si>
  <si>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</si>
  <si>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</si>
  <si>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</si>
  <si>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</si>
  <si>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</si>
  <si>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</si>
  <si>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</si>
  <si>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</si>
  <si>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</si>
  <si>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</si>
  <si>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</si>
  <si>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</si>
  <si>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</si>
  <si>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</si>
  <si>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</si>
  <si>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</si>
  <si>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</si>
  <si>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</si>
  <si>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</si>
  <si>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</si>
  <si>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</si>
  <si>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</si>
  <si>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</si>
  <si>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</si>
  <si>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</si>
  <si>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</si>
  <si>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</si>
  <si>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</si>
  <si>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</si>
  <si>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</si>
  <si>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</si>
  <si>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</si>
  <si>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</si>
  <si>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</si>
  <si>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</si>
  <si>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</si>
  <si>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</si>
  <si>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</si>
  <si>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</si>
  <si>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</si>
  <si>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</si>
  <si>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</si>
  <si>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</si>
  <si>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</si>
  <si>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</si>
  <si>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</si>
  <si>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</si>
  <si>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</si>
  <si>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</si>
  <si>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</si>
  <si>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</si>
  <si>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</si>
  <si>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</si>
  <si>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</si>
  <si>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</si>
  <si>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</si>
  <si>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</si>
  <si>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</si>
  <si>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</si>
  <si>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</si>
  <si>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</si>
  <si>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</si>
  <si>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</si>
  <si>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</si>
  <si>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</si>
  <si>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</si>
  <si>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</si>
  <si>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</si>
  <si>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</si>
  <si>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</si>
  <si>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</si>
  <si>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</si>
  <si>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</si>
  <si>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</si>
  <si>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</si>
  <si>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</si>
  <si>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</si>
  <si>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</si>
  <si>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</si>
  <si>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</si>
  <si>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</si>
  <si>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</si>
  <si>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</si>
  <si>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</si>
  <si>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</si>
  <si>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</si>
  <si>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</si>
  <si>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</si>
  <si>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</si>
  <si>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</si>
  <si>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</si>
  <si>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</si>
  <si>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</si>
  <si>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</si>
  <si>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</si>
  <si>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</si>
  <si>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</si>
  <si>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</si>
  <si>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</si>
  <si>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</si>
  <si>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</si>
  <si>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</si>
  <si>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</si>
  <si>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</si>
  <si>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</si>
  <si>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</si>
  <si>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</si>
  <si>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</si>
  <si>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</si>
  <si>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</si>
  <si>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</si>
  <si>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</si>
  <si>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</si>
  <si>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</si>
  <si>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</si>
  <si>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</si>
  <si>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</si>
  <si>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</si>
  <si>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</si>
  <si>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</si>
  <si>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</si>
  <si>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</si>
  <si>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</si>
  <si>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</si>
  <si>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</si>
  <si>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</si>
  <si>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</si>
  <si>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</si>
  <si>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</si>
  <si>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</si>
  <si>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</si>
  <si>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</si>
  <si>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</si>
  <si>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</si>
  <si>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</si>
  <si>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</si>
  <si>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</si>
  <si>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</si>
  <si>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</si>
  <si>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</si>
  <si>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</si>
  <si>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</si>
  <si>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</si>
  <si>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</si>
  <si>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</si>
  <si>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</si>
  <si>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</si>
  <si>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</si>
  <si>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</si>
  <si>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</si>
  <si>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</si>
  <si>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</si>
  <si>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</si>
  <si>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</si>
  <si>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</si>
  <si>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</si>
  <si>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</si>
  <si>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</si>
  <si>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</si>
  <si>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</si>
  <si>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</si>
  <si>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</si>
  <si>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</si>
  <si>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</si>
  <si>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</si>
  <si>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</si>
  <si>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</si>
  <si>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</si>
  <si>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</si>
  <si>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</si>
  <si>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</si>
  <si>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</si>
  <si>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</si>
  <si>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</si>
  <si>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</si>
  <si>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</si>
  <si>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</si>
  <si>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</si>
  <si>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</si>
  <si>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</si>
  <si>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</si>
  <si>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</si>
  <si>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</si>
  <si>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</si>
  <si>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</si>
  <si>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</si>
  <si>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</si>
  <si>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</si>
  <si>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</si>
  <si>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</si>
  <si>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</si>
  <si>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</si>
  <si>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</si>
  <si>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</si>
  <si>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</si>
  <si>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</si>
  <si>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</si>
  <si>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</si>
  <si>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</si>
  <si>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</si>
  <si>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</si>
  <si>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</si>
  <si>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</si>
  <si>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</si>
  <si>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</si>
  <si>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</si>
  <si>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</si>
  <si>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</si>
  <si>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</si>
  <si>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</si>
  <si>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</si>
  <si>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</si>
  <si>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</si>
  <si>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</si>
  <si>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</si>
  <si>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</si>
  <si>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</si>
  <si>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</si>
  <si>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</si>
  <si>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</si>
  <si>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</si>
  <si>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</si>
  <si>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</si>
  <si>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</si>
  <si>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</si>
  <si>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</si>
  <si>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</si>
  <si>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</si>
  <si>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</si>
  <si>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</si>
  <si>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</si>
  <si>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</si>
  <si>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</si>
  <si>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</si>
  <si>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</si>
  <si>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</si>
  <si>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</si>
  <si>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</si>
  <si>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</si>
  <si>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</si>
  <si>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</si>
  <si>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</si>
  <si>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</si>
  <si>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</si>
  <si>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</si>
  <si>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</si>
  <si>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</si>
  <si>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</si>
  <si>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</si>
  <si>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</si>
  <si>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</si>
  <si>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</si>
  <si>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</si>
  <si>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</si>
  <si>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</si>
  <si>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</si>
  <si>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</si>
  <si>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</si>
  <si>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</si>
  <si>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</si>
  <si>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</si>
  <si>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</si>
  <si>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</si>
  <si>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</si>
  <si>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</si>
  <si>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</si>
  <si>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</si>
  <si>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</si>
  <si>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</si>
  <si>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</si>
  <si>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</si>
  <si>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</si>
  <si>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</si>
  <si>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</si>
  <si>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</si>
  <si>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</si>
  <si>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</si>
  <si>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</si>
  <si>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</si>
  <si>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</si>
  <si>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</si>
  <si>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</si>
  <si>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</si>
  <si>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</si>
  <si>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</si>
  <si>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</si>
  <si>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</si>
  <si>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</si>
  <si>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</si>
  <si>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</si>
  <si>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</si>
  <si>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</si>
  <si>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</si>
  <si>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</si>
  <si>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</si>
  <si>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</si>
  <si>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</si>
  <si>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</si>
  <si>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</si>
  <si>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</si>
  <si>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</si>
  <si>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</si>
  <si>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</si>
  <si>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</si>
  <si>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</si>
  <si>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</si>
  <si>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</si>
  <si>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</si>
  <si>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</si>
  <si>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</si>
  <si>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</si>
  <si>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</si>
  <si>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</si>
  <si>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</si>
  <si>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</si>
  <si>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</si>
  <si>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</si>
  <si>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</si>
  <si>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</si>
  <si>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</si>
  <si>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</si>
  <si>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</si>
  <si>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</si>
  <si>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</si>
  <si>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</si>
  <si>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</si>
  <si>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</si>
  <si>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</si>
  <si>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</si>
  <si>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</si>
  <si>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</si>
  <si>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</si>
  <si>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</si>
  <si>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</si>
  <si>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</si>
  <si>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</si>
  <si>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</si>
  <si>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</si>
  <si>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</si>
  <si>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</si>
  <si>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</si>
  <si>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</si>
  <si>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</si>
  <si>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</si>
  <si>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</si>
  <si>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</si>
  <si>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</si>
  <si>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</si>
  <si>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</si>
  <si>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</si>
  <si>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</si>
  <si>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</si>
  <si>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</si>
  <si>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</si>
  <si>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</si>
  <si>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</si>
  <si>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</si>
  <si>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</si>
  <si>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</si>
  <si>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</si>
  <si>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</si>
  <si>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</si>
  <si>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</si>
  <si>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</si>
  <si>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</si>
  <si>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</si>
  <si>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</si>
  <si>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</si>
  <si>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</si>
  <si>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</si>
  <si>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</si>
  <si>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</si>
  <si>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</si>
  <si>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</si>
  <si>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</si>
  <si>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</si>
  <si>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</si>
  <si>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</si>
  <si>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</si>
  <si>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</si>
  <si>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</si>
  <si>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</si>
  <si>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</si>
  <si>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</si>
  <si>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</si>
  <si>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</si>
  <si>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</si>
  <si>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</si>
  <si>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</si>
  <si>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</si>
  <si>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</si>
  <si>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</si>
  <si>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</si>
  <si>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</si>
  <si>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</si>
  <si>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</si>
  <si>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</si>
  <si>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</si>
  <si>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</si>
  <si>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</si>
  <si>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</si>
  <si>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</si>
  <si>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</si>
  <si>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</si>
  <si>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</si>
  <si>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</si>
  <si>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</si>
  <si>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</si>
  <si>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</si>
  <si>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</si>
  <si>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</si>
  <si>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</si>
  <si>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</si>
  <si>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</si>
  <si>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</si>
  <si>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</si>
  <si>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</si>
  <si>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</si>
  <si>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</si>
  <si>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</si>
  <si>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</si>
  <si>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</si>
  <si>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</si>
  <si>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</si>
  <si>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</si>
  <si>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</si>
  <si>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</si>
  <si>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</si>
  <si>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</si>
  <si>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</si>
  <si>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</si>
  <si>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</si>
  <si>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</si>
  <si>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</si>
  <si>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</si>
  <si>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</si>
  <si>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</si>
  <si>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</si>
  <si>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</si>
  <si>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</si>
  <si>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</si>
  <si>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</si>
  <si>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</si>
  <si>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</si>
  <si>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</si>
  <si>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</si>
  <si>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</si>
  <si>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</si>
  <si>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</si>
  <si>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</si>
  <si>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</si>
  <si>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</si>
  <si>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</si>
  <si>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</si>
  <si>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</si>
  <si>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</si>
  <si>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</si>
  <si>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</si>
  <si>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</si>
  <si>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</si>
  <si>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</si>
  <si>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</si>
  <si>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</si>
  <si>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</si>
  <si>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</si>
  <si>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</si>
  <si>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</si>
  <si>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</si>
  <si>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</si>
  <si>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</si>
  <si>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</si>
  <si>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</si>
  <si>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</si>
  <si>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</si>
  <si>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</si>
  <si>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</si>
  <si>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</si>
  <si>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</si>
  <si>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</si>
  <si>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</si>
  <si>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</si>
  <si>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</si>
  <si>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</si>
  <si>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</si>
  <si>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</si>
  <si>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</si>
  <si>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</si>
  <si>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</si>
  <si>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</si>
  <si>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</si>
  <si>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</si>
  <si>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</si>
  <si>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</si>
  <si>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</si>
  <si>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</si>
  <si>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</si>
  <si>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</si>
  <si>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</si>
  <si>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</si>
  <si>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</si>
  <si>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</si>
  <si>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</si>
  <si>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</si>
  <si>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</si>
  <si>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</si>
  <si>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</si>
  <si>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</si>
  <si>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</si>
  <si>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</si>
  <si>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</si>
  <si>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</si>
  <si>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</si>
  <si>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</si>
  <si>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</si>
  <si>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</si>
  <si>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</si>
  <si>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</si>
  <si>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</si>
  <si>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</si>
  <si>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</si>
  <si>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</si>
  <si>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</si>
  <si>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</si>
  <si>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</si>
  <si>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</si>
  <si>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</si>
  <si>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</si>
  <si>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</si>
  <si>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</si>
  <si>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</si>
  <si>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</si>
  <si>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</si>
  <si>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</si>
  <si>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</si>
  <si>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</si>
  <si>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</si>
  <si>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</si>
  <si>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</si>
  <si>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</si>
  <si>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</si>
  <si>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</si>
  <si>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</si>
  <si>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</si>
  <si>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</si>
  <si>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</si>
  <si>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</si>
  <si>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</si>
  <si>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</si>
  <si>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</si>
  <si>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</si>
  <si>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</si>
  <si>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</si>
  <si>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</si>
  <si>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</si>
  <si>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</si>
  <si>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</si>
  <si>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</si>
  <si>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</si>
  <si>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</si>
  <si>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</si>
  <si>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</si>
  <si>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</si>
  <si>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</si>
  <si>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</si>
  <si>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</si>
  <si>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</si>
  <si>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</si>
  <si>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</si>
  <si>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</si>
  <si>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</si>
  <si>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</si>
  <si>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</si>
  <si>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</si>
  <si>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</si>
  <si>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</si>
  <si>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</si>
  <si>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</si>
  <si>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</si>
  <si>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</si>
  <si>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</si>
  <si>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</si>
  <si>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</si>
  <si>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</si>
  <si>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</si>
  <si>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</si>
  <si>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</si>
  <si>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</si>
  <si>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</si>
  <si>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</si>
  <si>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</si>
  <si>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</si>
  <si>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</si>
  <si>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</si>
  <si>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</si>
  <si>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</si>
  <si>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</si>
  <si>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</si>
  <si>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</si>
  <si>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</si>
  <si>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</si>
  <si>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</si>
  <si>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</si>
  <si>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</si>
  <si>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</si>
  <si>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</si>
  <si>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</si>
  <si>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</si>
  <si>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</si>
  <si>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</si>
  <si>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</si>
  <si>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</si>
  <si>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</si>
  <si>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</si>
  <si>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</si>
  <si>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</si>
  <si>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</si>
  <si>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</si>
  <si>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</si>
  <si>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</si>
  <si>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</si>
  <si>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</si>
  <si>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</si>
  <si>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</si>
  <si>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</si>
  <si>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</si>
  <si>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</si>
  <si>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</si>
  <si>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</si>
  <si>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</si>
  <si>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</si>
  <si>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</si>
  <si>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</si>
  <si>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</si>
  <si>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</si>
  <si>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</si>
  <si>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</si>
  <si>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</si>
  <si>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</si>
  <si>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</si>
  <si>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</si>
  <si>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</si>
  <si>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</si>
  <si>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</si>
  <si>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</si>
  <si>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</si>
  <si>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</si>
  <si>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</si>
  <si>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</si>
  <si>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</si>
  <si>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</si>
  <si>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</si>
  <si>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</si>
  <si>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</si>
  <si>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</si>
  <si>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</si>
  <si>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</si>
  <si>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</si>
  <si>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</si>
  <si>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</si>
  <si>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</si>
  <si>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</si>
  <si>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</si>
  <si>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</si>
  <si>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</si>
  <si>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</si>
  <si>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</si>
  <si>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</si>
  <si>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</si>
  <si>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</si>
  <si>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</si>
  <si>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</si>
  <si>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</si>
  <si>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</si>
  <si>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</si>
  <si>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</si>
  <si>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</si>
  <si>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</si>
  <si>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</si>
  <si>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</si>
  <si>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</si>
  <si>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</si>
  <si>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</si>
  <si>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</si>
  <si>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</si>
  <si>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</si>
  <si>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</si>
  <si>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</si>
  <si>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</si>
  <si>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</si>
  <si>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</si>
  <si>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</si>
  <si>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</si>
  <si>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</si>
  <si>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</si>
  <si>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</si>
  <si>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</si>
  <si>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</si>
  <si>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</si>
  <si>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</si>
  <si>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</si>
  <si>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</si>
  <si>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</si>
  <si>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</si>
  <si>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</si>
  <si>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</si>
  <si>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</si>
  <si>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</si>
  <si>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</si>
  <si>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</si>
  <si>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</si>
  <si>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</si>
  <si>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</si>
  <si>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</si>
  <si>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</si>
  <si>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</si>
  <si>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</si>
  <si>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</si>
  <si>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</si>
  <si>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</si>
  <si>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</si>
  <si>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</si>
  <si>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</si>
  <si>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</si>
  <si>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</si>
  <si>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</si>
  <si>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</si>
  <si>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</si>
  <si>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</si>
  <si>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</si>
  <si>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</si>
  <si>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</si>
  <si>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</si>
  <si>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</si>
  <si>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</si>
  <si>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</si>
  <si>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</si>
  <si>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</si>
  <si>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</si>
  <si>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</si>
  <si>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</si>
  <si>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</si>
  <si>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</si>
  <si>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</si>
  <si>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</si>
  <si>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</si>
  <si>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</si>
  <si>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</si>
  <si>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</si>
  <si>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</si>
  <si>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</si>
  <si>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</si>
  <si>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</si>
  <si>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</si>
  <si>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</si>
  <si>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</si>
  <si>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</si>
  <si>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</si>
  <si>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</si>
  <si>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</si>
  <si>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</si>
  <si>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</si>
  <si>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</si>
  <si>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</si>
  <si>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</si>
  <si>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</si>
  <si>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</si>
  <si>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</si>
  <si>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</si>
  <si>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</si>
  <si>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</si>
  <si>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</si>
  <si>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</si>
  <si>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</si>
  <si>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</si>
  <si>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</si>
  <si>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</si>
  <si>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</si>
  <si>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</si>
  <si>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</si>
  <si>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</si>
  <si>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</si>
  <si>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</si>
  <si>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</si>
  <si>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</si>
  <si>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</si>
  <si>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</si>
  <si>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</si>
  <si>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</si>
  <si>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</si>
  <si>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</si>
  <si>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</si>
  <si>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</si>
  <si>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</si>
  <si>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</si>
  <si>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</si>
  <si>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</si>
  <si>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</si>
  <si>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</si>
  <si>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</si>
  <si>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</si>
  <si>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</si>
  <si>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</si>
  <si>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</si>
  <si>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</si>
  <si>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</si>
  <si>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</si>
  <si>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</si>
  <si>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</si>
  <si>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</si>
  <si>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</si>
  <si>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</si>
  <si>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</si>
  <si>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</si>
  <si>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</si>
  <si>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</si>
  <si>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</si>
  <si>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</si>
  <si>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</si>
  <si>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</si>
  <si>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</si>
  <si>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</si>
  <si>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</si>
  <si>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</si>
  <si>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</si>
  <si>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</si>
  <si>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</si>
  <si>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</si>
  <si>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</si>
  <si>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</si>
  <si>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</si>
  <si>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</si>
  <si>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</si>
  <si>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</si>
  <si>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</si>
  <si>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</si>
  <si>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</si>
  <si>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</si>
  <si>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</si>
  <si>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</si>
  <si>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</si>
  <si>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</si>
  <si>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</si>
  <si>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</si>
  <si>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</si>
  <si>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</si>
  <si>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</si>
  <si>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</si>
  <si>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</si>
  <si>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</si>
  <si>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</si>
  <si>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</si>
  <si>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</si>
  <si>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</si>
  <si>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</si>
  <si>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</si>
  <si>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</si>
  <si>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</si>
  <si>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</si>
  <si>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</si>
  <si>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</si>
  <si>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</si>
  <si>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</si>
  <si>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</si>
  <si>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</si>
  <si>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</si>
  <si>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</si>
  <si>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</si>
  <si>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</si>
  <si>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</si>
  <si>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</si>
  <si>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</si>
  <si>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</si>
  <si>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</si>
  <si>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</si>
  <si>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</si>
  <si>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</si>
  <si>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</si>
  <si>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</si>
  <si>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</si>
  <si>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</si>
  <si>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</si>
  <si>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</si>
  <si>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</si>
  <si>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</si>
  <si>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</si>
  <si>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</si>
  <si>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</si>
  <si>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</si>
  <si>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</si>
  <si>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</si>
  <si>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</si>
  <si>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</si>
  <si>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</si>
  <si>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</si>
  <si>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</si>
  <si>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</si>
  <si>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</si>
  <si>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</si>
  <si>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</si>
  <si>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</si>
  <si>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</si>
  <si>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</si>
  <si>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</si>
  <si>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</si>
  <si>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</si>
  <si>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</si>
  <si>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</si>
  <si>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</si>
  <si>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</si>
  <si>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</si>
  <si>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</si>
  <si>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</si>
  <si>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</si>
  <si>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</si>
  <si>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</si>
  <si>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</si>
  <si>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</si>
  <si>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</si>
  <si>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</si>
  <si>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</si>
  <si>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</si>
  <si>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</si>
  <si>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</si>
  <si>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</si>
  <si>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</si>
  <si>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</si>
  <si>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</si>
  <si>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</si>
  <si>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</si>
  <si>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</si>
  <si>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</si>
  <si>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</si>
  <si>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</si>
  <si>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</si>
  <si>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</si>
  <si>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</si>
  <si>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</si>
  <si>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</si>
  <si>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</si>
  <si>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</si>
  <si>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</si>
  <si>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</si>
  <si>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</si>
  <si>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</si>
  <si>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</si>
  <si>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</si>
  <si>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</si>
  <si>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</si>
  <si>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</si>
  <si>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</si>
  <si>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</si>
  <si>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</si>
  <si>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</si>
  <si>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</si>
  <si>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</si>
  <si>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</si>
  <si>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</si>
  <si>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</si>
  <si>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</si>
  <si>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</si>
  <si>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</si>
  <si>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</si>
  <si>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</si>
  <si>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</si>
  <si>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</si>
  <si>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</si>
  <si>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</si>
  <si>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</si>
  <si>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</si>
  <si>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</si>
  <si>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</si>
  <si>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</si>
  <si>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</si>
  <si>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</si>
  <si>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</si>
  <si>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</si>
  <si>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</si>
  <si>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</si>
  <si>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</si>
  <si>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</si>
  <si>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</si>
  <si>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</si>
  <si>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</si>
  <si>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</si>
  <si>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</si>
  <si>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</si>
  <si>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</si>
  <si>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</si>
  <si>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</si>
  <si>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</si>
  <si>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</si>
  <si>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</si>
  <si>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</si>
  <si>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</si>
  <si>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</si>
  <si>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</si>
  <si>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</si>
  <si>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</si>
  <si>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</si>
  <si>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</si>
  <si>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</si>
  <si>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</si>
  <si>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</si>
  <si>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</si>
  <si>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</si>
  <si>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</si>
  <si>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</si>
  <si>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</si>
  <si>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</si>
  <si>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</si>
  <si>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</si>
  <si>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</si>
  <si>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</si>
  <si>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</si>
  <si>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</si>
  <si>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</si>
  <si>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</si>
  <si>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</si>
  <si>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</si>
  <si>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</si>
  <si>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</si>
  <si>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</si>
  <si>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</si>
  <si>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</si>
  <si>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</si>
  <si>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</si>
  <si>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</si>
  <si>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</si>
  <si>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</si>
  <si>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</si>
  <si>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</si>
  <si>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</si>
  <si>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</si>
  <si>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</si>
  <si>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</si>
  <si>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</si>
  <si>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</si>
  <si>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</si>
  <si>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</si>
  <si>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</si>
  <si>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</si>
  <si>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</si>
  <si>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</si>
  <si>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</si>
  <si>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</si>
  <si>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</si>
  <si>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</si>
  <si>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</si>
  <si>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</si>
  <si>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</si>
  <si>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</si>
  <si>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</si>
  <si>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</si>
  <si>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</si>
  <si>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</si>
  <si>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</si>
  <si>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</si>
  <si>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</si>
  <si>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</si>
  <si>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</si>
  <si>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</si>
  <si>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</si>
  <si>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</si>
  <si>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</si>
  <si>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</si>
  <si>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</si>
  <si>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</si>
  <si>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</si>
  <si>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</si>
  <si>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</si>
  <si>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</si>
  <si>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</si>
  <si>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</si>
  <si>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</si>
  <si>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</si>
  <si>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</si>
  <si>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</si>
  <si>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</si>
  <si>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</si>
  <si>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</si>
  <si>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</si>
  <si>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</si>
  <si>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</si>
  <si>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</si>
  <si>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</si>
  <si>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</si>
  <si>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</si>
  <si>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</si>
  <si>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</si>
  <si>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</si>
  <si>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</si>
  <si>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</si>
  <si>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</si>
  <si>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</si>
  <si>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</si>
  <si>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</si>
  <si>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</si>
  <si>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</si>
  <si>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</si>
  <si>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</si>
  <si>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</si>
  <si>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</si>
  <si>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</si>
  <si>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</si>
  <si>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</si>
  <si>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</si>
  <si>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</si>
  <si>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</si>
  <si>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</si>
  <si>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</si>
  <si>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</si>
  <si>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</si>
  <si>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</si>
  <si>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</si>
  <si>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</si>
  <si>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</si>
  <si>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</si>
  <si>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</si>
  <si>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</si>
  <si>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</si>
  <si>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</si>
  <si>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</si>
  <si>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</si>
  <si>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</si>
  <si>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</si>
  <si>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</si>
  <si>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</si>
  <si>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</si>
  <si>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</si>
  <si>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</si>
  <si>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</si>
  <si>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</si>
  <si>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</si>
  <si>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</si>
  <si>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</si>
  <si>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</si>
  <si>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</si>
  <si>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</si>
  <si>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</si>
  <si>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</si>
  <si>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</si>
  <si>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</si>
  <si>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</si>
  <si>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</si>
  <si>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</si>
  <si>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</si>
  <si>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</si>
  <si>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</si>
  <si>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</si>
  <si>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</si>
  <si>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</si>
  <si>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</si>
  <si>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</si>
  <si>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</si>
  <si>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</si>
  <si>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</si>
  <si>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</si>
  <si>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</si>
  <si>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</si>
  <si>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</si>
  <si>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</si>
  <si>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</si>
  <si>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</si>
  <si>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</si>
  <si>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</si>
  <si>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</si>
  <si>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</si>
  <si>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</si>
  <si>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</si>
  <si>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</si>
  <si>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</si>
  <si>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</si>
  <si>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</si>
  <si>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</si>
  <si>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</si>
  <si>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</si>
  <si>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</si>
  <si>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</si>
  <si>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</si>
  <si>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</si>
  <si>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</si>
  <si>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</si>
  <si>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</si>
  <si>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</si>
  <si>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</si>
  <si>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</si>
  <si>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</si>
  <si>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</si>
  <si>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</si>
  <si>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</si>
  <si>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</si>
  <si>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</si>
  <si>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</si>
  <si>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</si>
  <si>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</si>
  <si>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</si>
  <si>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</si>
  <si>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</si>
  <si>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</si>
  <si>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</si>
  <si>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</si>
  <si>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</si>
  <si>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</si>
  <si>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</si>
  <si>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</si>
  <si>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</si>
  <si>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</si>
  <si>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</si>
  <si>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</si>
  <si>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</si>
  <si>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</si>
  <si>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</si>
  <si>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</si>
  <si>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</si>
  <si>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</si>
  <si>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</si>
  <si>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</si>
  <si>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</si>
  <si>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</si>
  <si>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</si>
  <si>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</si>
  <si>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</si>
  <si>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</si>
  <si>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</si>
  <si>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</si>
  <si>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</si>
  <si>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</si>
  <si>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</si>
  <si>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</si>
  <si>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</si>
  <si>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</si>
  <si>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</si>
  <si>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</si>
  <si>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</si>
  <si>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</si>
  <si>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</si>
  <si>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</si>
  <si>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</si>
  <si>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</si>
  <si>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</si>
  <si>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</si>
  <si>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</si>
  <si>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</si>
  <si>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</si>
  <si>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</si>
  <si>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</si>
  <si>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</si>
  <si>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</si>
  <si>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</si>
  <si>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</si>
  <si>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</si>
  <si>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</si>
  <si>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</si>
  <si>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</si>
  <si>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</si>
  <si>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</si>
  <si>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</si>
  <si>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</si>
  <si>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</si>
  <si>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</si>
  <si>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</si>
  <si>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</si>
  <si>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</si>
  <si>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</si>
  <si>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</si>
  <si>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</si>
  <si>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</si>
  <si>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</si>
  <si>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</si>
  <si>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</si>
  <si>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</si>
  <si>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</si>
  <si>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</si>
  <si>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</si>
  <si>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</si>
  <si>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</si>
  <si>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</si>
  <si>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</si>
  <si>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</si>
  <si>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</si>
  <si>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</si>
  <si>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</si>
  <si>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</si>
  <si>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</si>
  <si>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</si>
  <si>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</si>
  <si>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</si>
  <si>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</si>
  <si>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</si>
  <si>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</si>
  <si>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</si>
  <si>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</si>
  <si>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</si>
  <si>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</si>
  <si>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</si>
  <si>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</si>
  <si>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</si>
  <si>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</si>
  <si>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</si>
  <si>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</si>
  <si>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</si>
  <si>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</si>
  <si>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</si>
  <si>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</si>
  <si>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</si>
  <si>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</si>
  <si>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</si>
  <si>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</si>
  <si>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</si>
  <si>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</si>
  <si>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</si>
  <si>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</si>
  <si>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</si>
  <si>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</si>
  <si>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</si>
  <si>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</si>
  <si>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</si>
  <si>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</si>
  <si>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</si>
  <si>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</si>
  <si>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</si>
  <si>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</si>
  <si>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</si>
  <si>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</si>
  <si>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</si>
  <si>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</si>
  <si>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</si>
  <si>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</si>
  <si>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</si>
  <si>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</si>
  <si>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</si>
  <si>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</si>
  <si>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</si>
  <si>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</si>
  <si>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</si>
  <si>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</si>
  <si>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</si>
  <si>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</si>
  <si>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</si>
  <si>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</si>
  <si>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</si>
  <si>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</si>
  <si>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</si>
  <si>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</si>
  <si>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</si>
  <si>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</si>
  <si>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</si>
  <si>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</si>
  <si>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</si>
  <si>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</si>
  <si>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</si>
  <si>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</si>
  <si>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</si>
  <si>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</si>
  <si>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</si>
  <si>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</si>
  <si>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</si>
  <si>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</si>
  <si>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</si>
  <si>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</si>
  <si>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</si>
  <si>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</si>
  <si>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</si>
  <si>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</si>
  <si>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</si>
  <si>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</si>
  <si>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</si>
  <si>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</si>
  <si>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</si>
  <si>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</si>
  <si>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</si>
  <si>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</si>
  <si>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</si>
  <si>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</si>
  <si>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</si>
  <si>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</si>
  <si>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</si>
  <si>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</si>
  <si>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</si>
  <si>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</si>
  <si>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</si>
  <si>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</si>
  <si>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</si>
  <si>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</si>
  <si>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</si>
  <si>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</si>
  <si>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</si>
  <si>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</si>
  <si>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</si>
  <si>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</si>
  <si>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</si>
  <si>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</si>
  <si>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</si>
  <si>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</si>
  <si>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</si>
  <si>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</si>
  <si>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</si>
  <si>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</si>
  <si>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</si>
  <si>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</si>
  <si>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</si>
  <si>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</si>
  <si>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</si>
  <si>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</si>
  <si>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</si>
  <si>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</si>
  <si>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</si>
  <si>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</si>
  <si>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</si>
  <si>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</si>
  <si>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</si>
  <si>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</si>
  <si>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</si>
  <si>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</si>
  <si>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</si>
  <si>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</si>
  <si>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</si>
  <si>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</si>
  <si>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</si>
  <si>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</si>
  <si>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</si>
  <si>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</si>
  <si>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</si>
  <si>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</si>
  <si>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</si>
  <si>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</si>
  <si>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</si>
  <si>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</si>
  <si>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</si>
  <si>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</si>
  <si>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</si>
  <si>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</si>
  <si>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</si>
  <si>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</si>
  <si>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</si>
  <si>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</si>
  <si>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</si>
  <si>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</si>
  <si>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</si>
  <si>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</si>
  <si>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</si>
  <si>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</si>
  <si>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</si>
  <si>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</si>
  <si>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</si>
  <si>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</si>
  <si>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</si>
  <si>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</si>
  <si>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</si>
  <si>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</si>
  <si>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</si>
  <si>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</si>
  <si>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</si>
  <si>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</si>
  <si>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</si>
  <si>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</si>
  <si>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</si>
  <si>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</si>
  <si>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</si>
  <si>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</si>
  <si>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</si>
  <si>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</si>
  <si>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</si>
  <si>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</si>
  <si>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</si>
  <si>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</si>
  <si>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</si>
  <si>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</si>
  <si>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</si>
  <si>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</si>
  <si>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</si>
  <si>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</si>
  <si>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</si>
  <si>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</si>
  <si>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</si>
  <si>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</si>
  <si>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</si>
  <si>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</si>
  <si>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</si>
  <si>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</si>
  <si>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</si>
  <si>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</si>
  <si>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</si>
  <si>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</si>
  <si>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</si>
  <si>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</si>
  <si>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</si>
  <si>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</si>
  <si>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</si>
  <si>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</si>
  <si>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</si>
  <si>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</si>
  <si>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</si>
  <si>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</si>
  <si>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</si>
  <si>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</si>
  <si>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</si>
  <si>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</si>
  <si>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</si>
  <si>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</si>
  <si>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</si>
  <si>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</si>
  <si>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</si>
  <si>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</si>
  <si>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</si>
  <si>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</si>
  <si>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</si>
  <si>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</si>
  <si>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</si>
  <si>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</si>
  <si>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</si>
  <si>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</si>
  <si>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</si>
  <si>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</si>
  <si>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</si>
  <si>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</si>
  <si>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</si>
  <si>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</si>
  <si>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</si>
  <si>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</si>
  <si>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</si>
  <si>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</si>
  <si>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</si>
  <si>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</si>
  <si>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</si>
  <si>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</si>
  <si>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</si>
  <si>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</si>
  <si>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</si>
  <si>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</si>
  <si>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</si>
  <si>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</si>
  <si>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</si>
  <si>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</si>
  <si>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</si>
  <si>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</si>
  <si>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</si>
  <si>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</si>
  <si>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</si>
  <si>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</si>
  <si>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</si>
  <si>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</si>
  <si>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</si>
  <si>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</si>
  <si>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</si>
  <si>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</si>
  <si>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</si>
  <si>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</si>
  <si>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</si>
  <si>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</si>
  <si>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</si>
  <si>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</si>
  <si>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</si>
  <si>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</si>
  <si>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</si>
  <si>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</si>
  <si>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</si>
  <si>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</si>
  <si>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</si>
  <si>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</si>
  <si>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</si>
  <si>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</si>
  <si>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</si>
  <si>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</si>
  <si>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</si>
  <si>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</si>
  <si>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</si>
  <si>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</si>
  <si>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</si>
  <si>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</si>
  <si>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</si>
  <si>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</si>
  <si>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</si>
  <si>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</si>
  <si>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</si>
  <si>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</si>
  <si>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</si>
  <si>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</si>
  <si>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</si>
  <si>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</si>
  <si>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</si>
  <si>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</si>
  <si>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</si>
  <si>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</si>
  <si>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</si>
  <si>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</si>
  <si>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</si>
  <si>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</si>
  <si>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</si>
  <si>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</si>
  <si>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</si>
  <si>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</si>
  <si>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</si>
  <si>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</si>
  <si>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</si>
  <si>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</si>
  <si>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</si>
  <si>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</si>
  <si>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</si>
  <si>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</si>
  <si>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</si>
  <si>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</si>
  <si>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</si>
  <si>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</si>
  <si>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</si>
  <si>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</si>
  <si>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</si>
  <si>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</si>
  <si>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</si>
  <si>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</si>
  <si>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</si>
  <si>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</si>
  <si>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</si>
  <si>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</si>
  <si>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</si>
  <si>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</si>
  <si>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</si>
  <si>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</si>
  <si>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</si>
  <si>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</si>
  <si>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</si>
  <si>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</si>
  <si>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</si>
  <si>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</si>
  <si>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</si>
  <si>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</si>
  <si>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</si>
  <si>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</si>
  <si>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</si>
  <si>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</si>
  <si>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</si>
  <si>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</si>
  <si>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</si>
  <si>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</si>
  <si>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</si>
  <si>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</si>
  <si>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</si>
  <si>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</si>
  <si>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</si>
  <si>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</si>
  <si>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</si>
  <si>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</si>
  <si>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</si>
  <si>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</si>
  <si>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</si>
  <si>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</si>
  <si>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</si>
  <si>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</si>
  <si>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</si>
  <si>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</si>
  <si>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</si>
  <si>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</si>
  <si>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</si>
  <si>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</si>
  <si>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</si>
  <si>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</si>
  <si>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</si>
  <si>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</si>
  <si>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</si>
  <si>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</si>
  <si>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</si>
  <si>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</si>
  <si>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</si>
  <si>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</si>
  <si>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</si>
  <si>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</si>
  <si>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</si>
  <si>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</si>
  <si>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</si>
  <si>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</si>
  <si>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</si>
  <si>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</si>
  <si>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</si>
  <si>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</si>
  <si>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</si>
  <si>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</si>
  <si>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</si>
  <si>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</si>
  <si>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</si>
  <si>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</si>
  <si>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</si>
  <si>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</si>
  <si>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</si>
  <si>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</si>
  <si>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</si>
  <si>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</si>
  <si>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</si>
  <si>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</si>
  <si>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</si>
  <si>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</si>
  <si>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</si>
  <si>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</si>
  <si>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</si>
  <si>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</si>
  <si>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</si>
  <si>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</si>
  <si>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</si>
  <si>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</si>
  <si>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</si>
  <si>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</si>
  <si>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</si>
  <si>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</si>
  <si>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</si>
  <si>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</si>
  <si>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</si>
  <si>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</si>
  <si>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</si>
  <si>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</si>
  <si>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</si>
  <si>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</si>
  <si>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</si>
  <si>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</si>
  <si>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</si>
  <si>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</si>
  <si>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</si>
  <si>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</si>
  <si>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</si>
  <si>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</si>
  <si>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</si>
  <si>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</si>
  <si>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</si>
  <si>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</si>
  <si>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</si>
  <si>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</si>
  <si>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</si>
  <si>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</si>
  <si>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</si>
  <si>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</si>
  <si>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</si>
  <si>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</si>
  <si>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</si>
  <si>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</si>
  <si>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</si>
  <si>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</si>
  <si>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</si>
  <si>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</si>
  <si>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</si>
  <si>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</si>
  <si>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</si>
  <si>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</si>
  <si>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</si>
  <si>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</si>
  <si>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</si>
  <si>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</si>
  <si>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</si>
  <si>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</si>
  <si>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</si>
  <si>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</si>
  <si>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</si>
  <si>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</si>
  <si>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</si>
  <si>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</si>
  <si>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</si>
  <si>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</si>
  <si>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</si>
  <si>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</si>
  <si>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</si>
  <si>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</si>
  <si>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</si>
  <si>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</si>
  <si>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</si>
  <si>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</si>
  <si>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</si>
  <si>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</si>
  <si>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</si>
  <si>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</si>
  <si>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</si>
  <si>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</si>
  <si>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</si>
  <si>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</si>
  <si>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</si>
  <si>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</si>
  <si>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</si>
  <si>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</si>
  <si>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</si>
  <si>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</si>
  <si>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</si>
  <si>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</si>
  <si>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</si>
  <si>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</si>
  <si>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</si>
  <si>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</si>
  <si>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</si>
  <si>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</si>
  <si>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</si>
  <si>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</si>
  <si>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</si>
  <si>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</si>
  <si>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</si>
  <si>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</si>
  <si>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</si>
  <si>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</si>
  <si>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</si>
  <si>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</si>
  <si>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</si>
  <si>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</si>
  <si>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</si>
  <si>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</si>
  <si>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</si>
  <si>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</si>
  <si>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</si>
  <si>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</si>
  <si>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</si>
  <si>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</si>
  <si>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</si>
  <si>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</si>
  <si>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</si>
  <si>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</si>
  <si>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</si>
  <si>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</si>
  <si>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</si>
  <si>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</si>
  <si>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</si>
  <si>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</si>
  <si>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</si>
  <si>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</si>
  <si>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</si>
  <si>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</si>
  <si>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</si>
  <si>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</si>
  <si>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</si>
  <si>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</si>
  <si>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</si>
  <si>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</si>
  <si>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</si>
  <si>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</si>
  <si>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</si>
  <si>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</si>
  <si>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</si>
  <si>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</si>
  <si>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</si>
  <si>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</si>
  <si>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</si>
  <si>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</si>
  <si>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</si>
  <si>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</si>
  <si>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</si>
  <si>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</si>
  <si>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</si>
  <si>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</si>
  <si>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</si>
  <si>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</si>
  <si>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</si>
  <si>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</si>
  <si>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</si>
  <si>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</si>
  <si>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</si>
  <si>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</si>
  <si>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</si>
  <si>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</si>
  <si>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</si>
  <si>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</si>
  <si>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</si>
  <si>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</si>
  <si>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</si>
  <si>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</si>
  <si>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</si>
  <si>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</si>
  <si>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</si>
  <si>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</si>
  <si>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</si>
  <si>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</si>
  <si>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</si>
  <si>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</si>
  <si>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</si>
  <si>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</si>
  <si>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</si>
  <si>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</si>
  <si>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</si>
  <si>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</si>
  <si>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</si>
  <si>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</si>
  <si>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</si>
  <si>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</si>
  <si>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</si>
  <si>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</si>
  <si>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</si>
  <si>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</si>
  <si>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</si>
  <si>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</si>
  <si>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</si>
  <si>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</si>
  <si>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</si>
  <si>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</si>
  <si>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</si>
  <si>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</si>
  <si>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</si>
  <si>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</si>
  <si>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</si>
  <si>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</si>
  <si>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</si>
  <si>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</si>
  <si>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</si>
  <si>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</si>
  <si>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</si>
  <si>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</si>
  <si>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</si>
  <si>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</si>
  <si>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</si>
  <si>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</si>
  <si>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</si>
  <si>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</si>
  <si>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</si>
  <si>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</si>
  <si>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</si>
  <si>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</si>
  <si>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</si>
  <si>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</si>
  <si>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</si>
  <si>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</si>
  <si>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</si>
  <si>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</si>
  <si>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</si>
  <si>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</si>
  <si>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</si>
  <si>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</si>
  <si>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</si>
  <si>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</si>
  <si>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</si>
  <si>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</si>
  <si>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</si>
  <si>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</si>
  <si>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</si>
  <si>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</si>
  <si>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</si>
  <si>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</si>
  <si>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</si>
  <si>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</si>
  <si>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</si>
  <si>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</si>
  <si>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</si>
  <si>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</si>
  <si>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</si>
  <si>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</si>
  <si>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</si>
  <si>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</si>
  <si>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</si>
  <si>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</si>
  <si>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</si>
  <si>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</si>
  <si>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</si>
  <si>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</si>
  <si>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</si>
  <si>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</si>
  <si>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</si>
  <si>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</si>
  <si>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</si>
  <si>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</si>
  <si>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</si>
  <si>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</si>
  <si>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</si>
  <si>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</si>
  <si>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</si>
  <si>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</si>
  <si>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</si>
  <si>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</si>
  <si>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</si>
  <si>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</si>
  <si>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</si>
  <si>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</si>
  <si>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</si>
  <si>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</si>
  <si>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</si>
  <si>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</si>
  <si>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</si>
  <si>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</si>
  <si>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</si>
  <si>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</si>
  <si>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</si>
  <si>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</si>
  <si>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</si>
  <si>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</si>
  <si>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</si>
  <si>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</si>
  <si>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</si>
  <si>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</si>
  <si>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</si>
  <si>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</si>
  <si>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</si>
  <si>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</si>
  <si>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</si>
  <si>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</si>
  <si>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</si>
  <si>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</si>
  <si>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</si>
  <si>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</si>
  <si>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</si>
  <si>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</si>
  <si>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</si>
  <si>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</si>
  <si>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</si>
  <si>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</si>
  <si>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</si>
  <si>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</si>
  <si>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</si>
  <si>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</si>
  <si>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</si>
  <si>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</si>
  <si>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</si>
  <si>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</si>
  <si>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</si>
  <si>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</si>
  <si>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</si>
  <si>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</si>
  <si>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</si>
  <si>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</si>
  <si>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</si>
  <si>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</si>
  <si>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</si>
  <si>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</si>
  <si>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</si>
  <si>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</si>
  <si>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</si>
  <si>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</si>
  <si>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</si>
  <si>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</si>
  <si>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</si>
  <si>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</si>
  <si>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</si>
  <si>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</si>
  <si>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</si>
  <si>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</si>
  <si>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</si>
  <si>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</si>
  <si>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</si>
  <si>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</si>
  <si>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</si>
  <si>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</si>
  <si>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</si>
  <si>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</si>
  <si>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</si>
  <si>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</si>
  <si>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</si>
  <si>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</si>
  <si>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</si>
  <si>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</si>
  <si>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</si>
  <si>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</si>
  <si>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</si>
  <si>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</si>
  <si>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</si>
  <si>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</si>
  <si>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</si>
  <si>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</si>
  <si>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</si>
  <si>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</si>
  <si>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</si>
  <si>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</si>
  <si>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</si>
  <si>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</si>
  <si>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</si>
  <si>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</si>
  <si>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</si>
  <si>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</si>
  <si>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</si>
  <si>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</si>
  <si>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</si>
  <si>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</si>
  <si>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</si>
  <si>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</si>
  <si>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</si>
  <si>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</si>
  <si>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</si>
  <si>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</si>
  <si>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</si>
  <si>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</si>
  <si>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</si>
  <si>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</si>
  <si>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</si>
  <si>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</si>
  <si>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</si>
  <si>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</si>
  <si>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</si>
  <si>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</si>
  <si>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</si>
  <si>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</si>
  <si>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</si>
  <si>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</si>
  <si>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</si>
  <si>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</si>
  <si>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</si>
  <si>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</si>
  <si>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</si>
  <si>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</si>
  <si>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</si>
  <si>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</si>
  <si>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</si>
  <si>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</si>
  <si>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</si>
  <si>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</si>
  <si>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</si>
  <si>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</si>
  <si>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</si>
  <si>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</si>
  <si>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</si>
  <si>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</si>
  <si>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</si>
  <si>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</si>
  <si>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</si>
  <si>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</si>
  <si>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</si>
  <si>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</si>
  <si>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</si>
  <si>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</si>
  <si>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</si>
  <si>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</si>
  <si>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</si>
  <si>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</si>
  <si>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</si>
  <si>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</si>
  <si>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</si>
  <si>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</si>
  <si>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</si>
  <si>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</si>
  <si>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</si>
  <si>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</si>
  <si>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</si>
  <si>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</si>
  <si>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</si>
  <si>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</si>
  <si>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</si>
  <si>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</si>
  <si>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</si>
  <si>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</si>
  <si>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</si>
  <si>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</si>
  <si>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</si>
  <si>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</si>
  <si>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</si>
  <si>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</si>
  <si>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</si>
  <si>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</si>
  <si>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</si>
  <si>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</si>
  <si>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</si>
  <si>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</si>
  <si>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</si>
  <si>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</si>
  <si>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</si>
  <si>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</si>
  <si>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</si>
  <si>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</si>
  <si>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</si>
  <si>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</si>
  <si>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</si>
  <si>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</si>
  <si>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</si>
  <si>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</si>
  <si>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</si>
  <si>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</si>
  <si>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</si>
  <si>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</si>
  <si>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</si>
  <si>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</si>
  <si>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</si>
  <si>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</si>
  <si>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</si>
  <si>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</si>
  <si>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</si>
  <si>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</si>
  <si>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</si>
  <si>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</si>
  <si>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</si>
  <si>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</si>
  <si>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</si>
  <si>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</si>
  <si>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</si>
  <si>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</si>
  <si>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</si>
  <si>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</si>
  <si>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</si>
  <si>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</si>
  <si>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</si>
  <si>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</si>
  <si>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</si>
  <si>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</si>
  <si>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</si>
  <si>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</si>
  <si>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</si>
  <si>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</si>
  <si>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</si>
  <si>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</si>
  <si>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</si>
  <si>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</si>
  <si>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</si>
  <si>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</si>
  <si>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</si>
  <si>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</si>
  <si>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</si>
  <si>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</si>
  <si>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</si>
  <si>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</si>
  <si>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</si>
  <si>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</si>
  <si>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</si>
  <si>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</si>
  <si>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</si>
  <si>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</si>
  <si>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</si>
  <si>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</si>
  <si>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</si>
  <si>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</si>
  <si>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</si>
  <si>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</si>
  <si>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</si>
  <si>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</si>
  <si>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</si>
  <si>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</si>
  <si>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</si>
  <si>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</si>
  <si>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</si>
  <si>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</si>
  <si>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</si>
  <si>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</si>
  <si>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</si>
  <si>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</si>
  <si>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</si>
  <si>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</si>
  <si>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</si>
  <si>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</si>
  <si>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</si>
  <si>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</si>
  <si>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</si>
  <si>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</si>
  <si>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</si>
  <si>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</si>
  <si>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</si>
  <si>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</si>
  <si>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</si>
  <si>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</si>
  <si>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</si>
  <si>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</si>
  <si>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</si>
  <si>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</si>
  <si>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</si>
  <si>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</si>
  <si>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</si>
  <si>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</si>
  <si>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</si>
  <si>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</si>
  <si>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</si>
  <si>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</si>
  <si>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</si>
  <si>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</si>
  <si>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</si>
  <si>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</si>
  <si>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</si>
  <si>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</si>
  <si>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</si>
  <si>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</si>
  <si>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</si>
  <si>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</si>
  <si>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</si>
  <si>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</si>
  <si>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</si>
  <si>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</si>
  <si>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</si>
  <si>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</si>
  <si>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</si>
  <si>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</si>
  <si>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</si>
  <si>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</si>
  <si>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</si>
  <si>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</si>
  <si>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</si>
  <si>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</si>
  <si>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</si>
  <si>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</si>
  <si>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</si>
  <si>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</si>
  <si>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</si>
  <si>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</si>
  <si>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</si>
  <si>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</si>
  <si>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</si>
  <si>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</si>
  <si>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</si>
  <si>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</si>
  <si>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</si>
  <si>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</si>
  <si>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</si>
  <si>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</si>
  <si>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</si>
  <si>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</si>
  <si>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</si>
  <si>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</si>
  <si>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</si>
  <si>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</si>
  <si>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</si>
  <si>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</si>
  <si>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</si>
  <si>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</si>
  <si>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</si>
  <si>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</si>
  <si>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</si>
  <si>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</si>
  <si>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</si>
  <si>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</si>
  <si>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</si>
  <si>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</si>
  <si>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</si>
  <si>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</si>
  <si>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</si>
  <si>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</si>
  <si>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</si>
  <si>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</si>
  <si>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</si>
  <si>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</si>
  <si>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</si>
  <si>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</si>
  <si>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</si>
  <si>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</si>
  <si>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</si>
  <si>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</si>
  <si>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</si>
  <si>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</si>
  <si>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</si>
  <si>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</si>
  <si>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</si>
  <si>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</si>
  <si>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</si>
  <si>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</si>
  <si>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</si>
  <si>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</si>
  <si>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</si>
  <si>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</si>
  <si>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</si>
  <si>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</si>
  <si>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</si>
  <si>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</si>
  <si>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</si>
  <si>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</si>
  <si>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</si>
  <si>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</si>
  <si>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</si>
  <si>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</si>
  <si>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</si>
  <si>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</si>
  <si>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</si>
  <si>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</si>
  <si>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</si>
  <si>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</si>
  <si>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</si>
  <si>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</si>
  <si>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</si>
  <si>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</si>
  <si>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</si>
  <si>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</si>
  <si>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</si>
  <si>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</si>
  <si>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</si>
  <si>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</si>
  <si>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</si>
  <si>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</si>
  <si>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</si>
  <si>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</si>
  <si>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</si>
  <si>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</si>
  <si>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</si>
  <si>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</si>
  <si>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</si>
  <si>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</si>
  <si>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</si>
  <si>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</si>
  <si>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</si>
  <si>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</si>
  <si>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</si>
  <si>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</si>
  <si>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</si>
  <si>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</si>
  <si>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</si>
  <si>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</si>
  <si>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</si>
  <si>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</si>
  <si>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</si>
  <si>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</si>
  <si>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</si>
  <si>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</si>
  <si>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</si>
  <si>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</si>
  <si>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</si>
  <si>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</si>
  <si>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</si>
  <si>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</si>
  <si>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</si>
  <si>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</si>
  <si>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</si>
  <si>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</si>
  <si>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</si>
  <si>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</si>
  <si>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</si>
  <si>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</si>
  <si>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</si>
  <si>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</si>
  <si>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</si>
  <si>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</si>
  <si>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</si>
  <si>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</si>
  <si>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</si>
  <si>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</si>
  <si>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</si>
  <si>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</si>
  <si>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</si>
  <si>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</si>
  <si>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</si>
  <si>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</si>
  <si>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</si>
  <si>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</si>
  <si>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</si>
  <si>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</si>
  <si>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</si>
  <si>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</si>
  <si>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</si>
  <si>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</si>
  <si>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</si>
  <si>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</si>
  <si>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</si>
  <si>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</si>
  <si>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</si>
  <si>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</si>
  <si>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</si>
  <si>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</si>
  <si>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</si>
  <si>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</si>
  <si>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</si>
  <si>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</si>
  <si>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</si>
  <si>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</si>
  <si>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</si>
  <si>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</si>
  <si>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</si>
  <si>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</si>
  <si>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</si>
  <si>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</si>
  <si>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</si>
  <si>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</si>
  <si>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</si>
  <si>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</si>
  <si>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</si>
  <si>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</si>
  <si>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</si>
  <si>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</si>
  <si>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</si>
  <si>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</si>
  <si>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</si>
  <si>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</si>
  <si>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</si>
  <si>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</si>
  <si>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</si>
  <si>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</si>
  <si>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</si>
  <si>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</si>
  <si>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</si>
  <si>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</si>
  <si>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</si>
  <si>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</si>
  <si>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</si>
  <si>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</si>
  <si>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</si>
  <si>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</si>
  <si>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</si>
  <si>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</si>
  <si>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</si>
  <si>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</si>
  <si>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</si>
  <si>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</si>
  <si>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</si>
  <si>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</si>
  <si>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</si>
  <si>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</si>
  <si>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</si>
  <si>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</si>
  <si>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</si>
  <si>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</si>
  <si>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</si>
  <si>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</si>
  <si>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</si>
  <si>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</si>
  <si>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</si>
  <si>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</si>
  <si>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</si>
  <si>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</si>
  <si>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</si>
  <si>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</si>
  <si>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</si>
  <si>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</si>
  <si>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</si>
  <si>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</si>
  <si>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</si>
  <si>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</si>
  <si>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</si>
  <si>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</si>
  <si>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</si>
  <si>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</si>
  <si>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</si>
  <si>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</si>
  <si>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</si>
  <si>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</si>
  <si>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</si>
  <si>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</si>
  <si>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</si>
  <si>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</si>
  <si>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</si>
  <si>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</si>
  <si>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</si>
  <si>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</si>
  <si>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</si>
  <si>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</si>
  <si>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</si>
  <si>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</si>
  <si>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</si>
  <si>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</si>
  <si>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</si>
  <si>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</si>
  <si>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</si>
  <si>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</si>
  <si>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</si>
  <si>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</si>
  <si>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</si>
  <si>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</si>
  <si>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</si>
  <si>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</si>
  <si>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</si>
  <si>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</si>
  <si>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</si>
  <si>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</si>
  <si>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</si>
  <si>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</si>
  <si>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</si>
  <si>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</si>
  <si>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</si>
  <si>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</si>
  <si>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</si>
  <si>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</si>
  <si>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</si>
  <si>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</si>
  <si>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</si>
  <si>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</si>
  <si>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</si>
  <si>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</si>
  <si>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</si>
  <si>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</si>
  <si>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</si>
  <si>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</si>
  <si>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</si>
  <si>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</si>
  <si>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</si>
  <si>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</si>
  <si>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</si>
  <si>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</si>
  <si>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</si>
  <si>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</si>
  <si>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</si>
  <si>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</si>
  <si>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</si>
  <si>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</si>
  <si>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</si>
  <si>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</si>
  <si>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</si>
  <si>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</si>
  <si>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</si>
  <si>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</si>
  <si>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</si>
  <si>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</si>
  <si>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</si>
  <si>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</si>
  <si>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</si>
  <si>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</si>
  <si>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</si>
  <si>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</si>
  <si>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</si>
  <si>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</si>
  <si>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</si>
  <si>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</si>
  <si>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</si>
  <si>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</si>
  <si>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</si>
  <si>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</si>
  <si>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</si>
  <si>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</si>
  <si>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</si>
  <si>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</si>
  <si>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</si>
  <si>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</si>
  <si>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</si>
  <si>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</si>
  <si>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</si>
  <si>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</si>
  <si>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</si>
  <si>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</si>
  <si>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</si>
  <si>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</si>
  <si>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</si>
  <si>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</si>
  <si>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</si>
  <si>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</si>
  <si>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</si>
  <si>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</si>
  <si>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</si>
  <si>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</si>
  <si>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</si>
  <si>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</si>
  <si>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</si>
  <si>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</si>
  <si>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</si>
  <si>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</si>
  <si>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</si>
  <si>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</si>
  <si>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</si>
  <si>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</si>
  <si>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</si>
  <si>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</si>
  <si>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</si>
  <si>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</si>
  <si>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</si>
  <si>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</si>
  <si>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</si>
  <si>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</si>
  <si>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</si>
  <si>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</si>
  <si>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</si>
  <si>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</si>
  <si>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</si>
  <si>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</si>
  <si>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</si>
  <si>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</si>
  <si>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</si>
  <si>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</si>
  <si>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</si>
  <si>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</si>
  <si>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</si>
  <si>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</si>
  <si>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</si>
  <si>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</si>
  <si>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</si>
  <si>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</si>
  <si>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</si>
  <si>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</si>
  <si>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</si>
  <si>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</si>
  <si>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</si>
  <si>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</si>
  <si>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</si>
  <si>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</si>
  <si>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</si>
  <si>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</si>
  <si>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</si>
  <si>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</si>
  <si>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</si>
  <si>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</si>
  <si>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</si>
  <si>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</si>
  <si>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</si>
  <si>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</si>
  <si>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</si>
  <si>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</si>
  <si>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</si>
  <si>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</si>
  <si>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</si>
  <si>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</si>
  <si>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</si>
  <si>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</si>
  <si>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</si>
  <si>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</si>
  <si>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</si>
  <si>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</si>
  <si>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</si>
  <si>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</si>
  <si>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</si>
  <si>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</si>
  <si>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</si>
  <si>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</si>
  <si>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</si>
  <si>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</si>
  <si>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</si>
  <si>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</si>
  <si>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</si>
  <si>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</si>
  <si>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</si>
  <si>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</si>
  <si>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</si>
  <si>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</si>
  <si>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</si>
  <si>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</si>
  <si>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</si>
  <si>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</si>
  <si>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</si>
  <si>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</si>
  <si>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</si>
  <si>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</si>
  <si>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</si>
  <si>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</si>
  <si>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</si>
  <si>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</si>
  <si>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</si>
  <si>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</si>
  <si>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</si>
  <si>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</si>
  <si>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</si>
  <si>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</si>
  <si>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</si>
  <si>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</si>
  <si>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</si>
  <si>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</si>
  <si>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</si>
  <si>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</si>
  <si>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</si>
  <si>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</si>
  <si>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</si>
  <si>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</si>
  <si>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</si>
  <si>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</si>
  <si>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</si>
  <si>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</si>
  <si>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</si>
  <si>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</si>
  <si>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</si>
  <si>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</si>
  <si>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</si>
  <si>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</si>
  <si>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</si>
  <si>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</si>
  <si>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</si>
  <si>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</si>
  <si>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</si>
  <si>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</si>
  <si>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</si>
  <si>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</si>
  <si>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</si>
  <si>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</si>
  <si>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</si>
  <si>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</si>
  <si>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</si>
  <si>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</si>
  <si>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</si>
  <si>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</si>
  <si>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</si>
  <si>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</si>
  <si>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</si>
  <si>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</si>
  <si>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</si>
  <si>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</si>
  <si>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</si>
  <si>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</si>
  <si>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</si>
  <si>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</si>
  <si>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</si>
  <si>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</si>
  <si>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</si>
  <si>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</si>
  <si>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</si>
  <si>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</si>
  <si>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</si>
  <si>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</si>
  <si>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</si>
  <si>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</si>
  <si>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</si>
  <si>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</si>
  <si>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</si>
  <si>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</si>
  <si>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</si>
  <si>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</si>
  <si>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</si>
  <si>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</si>
  <si>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</si>
  <si>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</si>
  <si>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</si>
  <si>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</si>
  <si>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</si>
  <si>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</si>
  <si>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</si>
  <si>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</si>
  <si>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</si>
  <si>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</si>
  <si>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</si>
  <si>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</si>
  <si>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</si>
  <si>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</si>
  <si>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</si>
  <si>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</si>
  <si>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</si>
  <si>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</si>
  <si>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</si>
  <si>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</si>
  <si>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</si>
  <si>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</si>
  <si>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</si>
  <si>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</si>
  <si>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</si>
  <si>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</si>
  <si>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</si>
  <si>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</si>
  <si>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</si>
  <si>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</si>
  <si>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</si>
  <si>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</si>
  <si>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</si>
  <si>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</si>
  <si>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</si>
  <si>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</si>
  <si>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</si>
  <si>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</si>
  <si>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</si>
  <si>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</si>
  <si>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</si>
  <si>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</si>
  <si>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</si>
  <si>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</si>
  <si>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</si>
  <si>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</si>
  <si>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</si>
  <si>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</si>
  <si>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</si>
  <si>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</si>
  <si>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</si>
  <si>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</si>
  <si>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</si>
  <si>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</si>
  <si>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</si>
  <si>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</si>
  <si>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</si>
  <si>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</si>
  <si>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</si>
  <si>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</si>
  <si>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</si>
  <si>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</si>
  <si>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</si>
  <si>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</si>
  <si>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</si>
  <si>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</si>
  <si>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</si>
  <si>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</si>
  <si>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</si>
  <si>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</si>
  <si>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</si>
  <si>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</si>
  <si>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</si>
  <si>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</si>
  <si>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</si>
  <si>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</si>
  <si>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</si>
  <si>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</si>
  <si>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</si>
  <si>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</si>
  <si>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</si>
  <si>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</si>
  <si>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</si>
  <si>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</si>
  <si>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</si>
  <si>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</si>
  <si>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</si>
  <si>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</si>
  <si>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</si>
  <si>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</si>
  <si>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</si>
  <si>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</si>
  <si>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</si>
  <si>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</si>
  <si>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</si>
  <si>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</si>
  <si>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</si>
  <si>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</si>
  <si>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</si>
  <si>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</si>
  <si>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</si>
  <si>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</si>
  <si>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</si>
  <si>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</si>
  <si>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</si>
  <si>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</si>
  <si>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</si>
  <si>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</si>
  <si>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</si>
  <si>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</si>
  <si>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</si>
  <si>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</si>
  <si>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</si>
  <si>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</si>
  <si>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</si>
  <si>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</si>
  <si>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</si>
  <si>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</si>
  <si>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</si>
  <si>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</si>
  <si>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</si>
  <si>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</si>
  <si>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</si>
  <si>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</si>
  <si>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</si>
  <si>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</si>
  <si>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</si>
  <si>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</si>
  <si>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</si>
  <si>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</si>
  <si>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</si>
  <si>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</si>
  <si>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</si>
  <si>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</si>
  <si>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</si>
  <si>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</si>
  <si>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</si>
  <si>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</si>
  <si>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</si>
  <si>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</si>
  <si>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</si>
  <si>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</si>
  <si>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</si>
  <si>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</si>
  <si>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</si>
  <si>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</si>
  <si>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</si>
  <si>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</si>
  <si>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</si>
  <si>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</si>
  <si>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</si>
  <si>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</si>
  <si>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</si>
  <si>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</si>
  <si>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</si>
  <si>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</si>
  <si>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</si>
  <si>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</si>
  <si>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</si>
  <si>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</si>
  <si>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</si>
  <si>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</si>
  <si>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</si>
  <si>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</si>
  <si>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</si>
  <si>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</si>
  <si>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</si>
  <si>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</si>
  <si>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</si>
  <si>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</si>
  <si>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</si>
  <si>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</si>
  <si>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</si>
  <si>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</si>
  <si>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</si>
  <si>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</si>
  <si>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</si>
  <si>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</si>
  <si>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</si>
  <si>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</si>
  <si>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</si>
  <si>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</si>
  <si>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</si>
  <si>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</si>
  <si>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</si>
  <si>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</si>
  <si>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</si>
  <si>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</si>
  <si>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</si>
  <si>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</si>
  <si>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</si>
  <si>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</si>
  <si>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</si>
  <si>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</si>
  <si>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</si>
  <si>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</si>
  <si>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</si>
  <si>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</si>
  <si>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</si>
  <si>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</si>
  <si>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</si>
  <si>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</si>
  <si>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</si>
  <si>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</si>
  <si>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</si>
  <si>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</si>
  <si>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</si>
  <si>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</si>
  <si>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</si>
  <si>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</si>
  <si>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</si>
  <si>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</si>
  <si>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</si>
  <si>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</si>
  <si>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</si>
  <si>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</si>
  <si>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</si>
  <si>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</si>
  <si>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</si>
  <si>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</si>
  <si>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</si>
  <si>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</si>
  <si>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</si>
  <si>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</si>
  <si>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</si>
  <si>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</si>
  <si>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</si>
  <si>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</si>
  <si>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</si>
  <si>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</si>
  <si>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</si>
  <si>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</si>
  <si>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</si>
  <si>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</si>
  <si>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</si>
  <si>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</si>
  <si>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</si>
  <si>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</si>
  <si>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</si>
  <si>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</si>
  <si>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</si>
  <si>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</si>
  <si>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</si>
  <si>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</si>
  <si>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</si>
  <si>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</si>
  <si>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</si>
  <si>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</si>
  <si>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</si>
  <si>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</si>
  <si>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</si>
  <si>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</si>
  <si>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</si>
  <si>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</si>
  <si>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</si>
  <si>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</si>
  <si>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</si>
  <si>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</si>
  <si>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</si>
  <si>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</si>
  <si>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</si>
  <si>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</si>
  <si>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</si>
  <si>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</si>
  <si>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</si>
  <si>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</si>
  <si>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</si>
  <si>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</si>
  <si>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</si>
  <si>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</si>
  <si>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</si>
  <si>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</si>
  <si>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</si>
  <si>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</si>
  <si>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</si>
  <si>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</si>
  <si>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</si>
  <si>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</si>
  <si>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</si>
  <si>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</si>
  <si>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</si>
  <si>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</si>
  <si>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</si>
  <si>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</si>
  <si>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</si>
  <si>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</si>
  <si>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</si>
  <si>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</si>
  <si>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</si>
  <si>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</si>
  <si>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</si>
  <si>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</si>
  <si>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</si>
  <si>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</si>
  <si>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</si>
  <si>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</si>
  <si>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</si>
  <si>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</si>
  <si>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</si>
  <si>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</si>
  <si>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</si>
  <si>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</si>
  <si>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</si>
  <si>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</si>
  <si>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</si>
  <si>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</si>
  <si>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</si>
  <si>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</si>
  <si>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</si>
  <si>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</si>
  <si>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</si>
  <si>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</si>
  <si>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</si>
  <si>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</si>
  <si>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</si>
  <si>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</si>
  <si>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</si>
  <si>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</si>
  <si>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</si>
  <si>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</si>
  <si>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</si>
  <si>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</si>
  <si>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</si>
  <si>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</si>
  <si>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</si>
  <si>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</si>
  <si>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</si>
  <si>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</si>
  <si>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</si>
  <si>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</si>
  <si>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</si>
  <si>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</si>
  <si>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</si>
  <si>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</si>
  <si>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</si>
  <si>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</si>
  <si>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</si>
  <si>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</si>
  <si>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</si>
  <si>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</si>
  <si>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</si>
  <si>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</si>
  <si>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</si>
  <si>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</si>
  <si>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</si>
  <si>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</si>
  <si>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</si>
  <si>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</si>
  <si>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</si>
  <si>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</si>
  <si>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</si>
  <si>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</si>
  <si>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</si>
  <si>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</si>
  <si>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</si>
  <si>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</si>
  <si>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</si>
  <si>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</si>
  <si>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</si>
  <si>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</si>
  <si>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</si>
  <si>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</si>
  <si>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</si>
  <si>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</si>
  <si>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</si>
  <si>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</si>
  <si>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</si>
  <si>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</si>
  <si>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</si>
  <si>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</si>
  <si>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</si>
  <si>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</si>
  <si>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</si>
  <si>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</si>
  <si>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</si>
  <si>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</si>
  <si>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</si>
  <si>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</si>
  <si>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</si>
  <si>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</si>
  <si>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</si>
  <si>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</si>
  <si>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</si>
  <si>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</si>
  <si>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</si>
  <si>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</si>
  <si>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</si>
  <si>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</si>
  <si>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</si>
  <si>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</si>
  <si>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</si>
  <si>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</si>
  <si>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</si>
  <si>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</si>
  <si>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</si>
  <si>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</si>
  <si>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</si>
  <si>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</si>
  <si>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</si>
  <si>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</si>
  <si>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</si>
  <si>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</si>
  <si>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</si>
  <si>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</si>
  <si>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</si>
  <si>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</si>
  <si>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</si>
  <si>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</si>
  <si>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</si>
  <si>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</si>
  <si>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</si>
  <si>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</si>
  <si>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</si>
  <si>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</si>
  <si>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</si>
  <si>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</si>
  <si>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</si>
  <si>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</si>
  <si>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</si>
  <si>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</si>
  <si>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</si>
  <si>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</si>
  <si>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</si>
  <si>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</si>
  <si>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</si>
  <si>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</si>
  <si>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</si>
  <si>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</si>
  <si>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</si>
  <si>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</si>
  <si>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</si>
  <si>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</si>
  <si>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</si>
  <si>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</si>
  <si>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</si>
  <si>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</si>
  <si>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</si>
  <si>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</si>
  <si>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</si>
  <si>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</si>
  <si>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</si>
  <si>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</si>
  <si>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</si>
  <si>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</si>
  <si>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</si>
  <si>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</si>
  <si>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</si>
  <si>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</si>
  <si>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</si>
  <si>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</si>
  <si>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</si>
  <si>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</si>
  <si>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</si>
  <si>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</si>
  <si>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</si>
  <si>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</si>
  <si>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</si>
  <si>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</si>
  <si>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</si>
  <si>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</si>
  <si>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</si>
  <si>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</si>
  <si>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</si>
  <si>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</si>
  <si>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</si>
  <si>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</si>
  <si>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</si>
  <si>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</si>
  <si>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</si>
  <si>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</si>
  <si>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</si>
  <si>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</si>
  <si>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</si>
  <si>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</si>
  <si>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</si>
  <si>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</si>
  <si>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</si>
  <si>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</si>
  <si>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</si>
  <si>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</si>
  <si>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</si>
  <si>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</si>
  <si>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</si>
  <si>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</si>
  <si>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</si>
  <si>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</si>
  <si>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</si>
  <si>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</si>
  <si>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</si>
  <si>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</si>
  <si>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</si>
  <si>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</si>
  <si>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</si>
  <si>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</si>
  <si>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</si>
  <si>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</si>
  <si>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</si>
  <si>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</si>
  <si>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</si>
  <si>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</si>
  <si>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</si>
  <si>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</si>
  <si>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</si>
  <si>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</si>
  <si>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</si>
  <si>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</si>
  <si>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</si>
  <si>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</si>
  <si>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</si>
  <si>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</si>
  <si>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</si>
  <si>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</si>
  <si>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</si>
  <si>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</si>
  <si>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</si>
  <si>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</si>
  <si>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</si>
  <si>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</si>
  <si>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</si>
  <si>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</si>
  <si>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</si>
  <si>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</si>
  <si>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</si>
  <si>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</si>
  <si>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</si>
  <si>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</si>
  <si>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</si>
  <si>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</si>
  <si>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</si>
  <si>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</si>
  <si>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</si>
  <si>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</si>
  <si>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</si>
  <si>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</si>
  <si>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</si>
  <si>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</si>
  <si>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</si>
  <si>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</si>
  <si>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</si>
  <si>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</si>
  <si>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</si>
  <si>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</si>
  <si>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</si>
  <si>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</si>
  <si>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</si>
  <si>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</si>
  <si>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</si>
  <si>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</si>
  <si>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</si>
  <si>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</si>
  <si>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</si>
  <si>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</si>
  <si>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</si>
  <si>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</si>
  <si>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</si>
  <si>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</si>
  <si>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</si>
  <si>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</si>
  <si>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</si>
  <si>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</si>
  <si>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</si>
  <si>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</si>
  <si>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</si>
  <si>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</si>
  <si>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</si>
  <si>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</si>
  <si>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</si>
  <si>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</si>
  <si>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</si>
  <si>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</si>
  <si>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</si>
  <si>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</si>
  <si>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</si>
  <si>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</si>
  <si>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</si>
  <si>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</si>
  <si>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</si>
  <si>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</si>
  <si>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</si>
  <si>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</si>
  <si>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</si>
  <si>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</si>
  <si>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</si>
  <si>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</si>
  <si>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</si>
  <si>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</si>
  <si>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</si>
  <si>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</si>
  <si>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</si>
  <si>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</si>
  <si>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</si>
  <si>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</si>
  <si>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</si>
  <si>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</si>
  <si>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</si>
  <si>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</si>
  <si>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</si>
  <si>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</si>
  <si>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</si>
  <si>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</si>
  <si>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</si>
  <si>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</si>
  <si>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</si>
  <si>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</si>
  <si>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</si>
  <si>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</si>
  <si>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</si>
  <si>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</si>
  <si>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</si>
  <si>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</si>
  <si>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</si>
  <si>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</si>
  <si>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</si>
  <si>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</si>
  <si>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</si>
  <si>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</si>
  <si>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</si>
  <si>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</si>
  <si>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</si>
  <si>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</si>
  <si>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</si>
  <si>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</si>
  <si>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</si>
  <si>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</si>
  <si>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</si>
  <si>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</si>
  <si>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</si>
  <si>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</si>
  <si>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</si>
  <si>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</si>
  <si>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</si>
  <si>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</si>
  <si>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</si>
  <si>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</si>
  <si>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</si>
  <si>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</si>
  <si>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</si>
  <si>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</si>
  <si>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</si>
  <si>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</si>
  <si>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</si>
  <si>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</si>
  <si>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</si>
  <si>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</si>
  <si>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</si>
  <si>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</si>
  <si>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</si>
  <si>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</si>
  <si>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</si>
  <si>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</si>
  <si>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</si>
  <si>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</si>
  <si>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</si>
  <si>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</si>
  <si>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</si>
  <si>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</si>
  <si>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</si>
  <si>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</si>
  <si>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</si>
  <si>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</si>
  <si>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</si>
  <si>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</si>
  <si>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</si>
  <si>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</si>
  <si>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</si>
  <si>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</si>
  <si>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</si>
  <si>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</si>
  <si>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</si>
  <si>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</si>
  <si>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</si>
  <si>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</si>
  <si>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</si>
  <si>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</si>
  <si>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</si>
  <si>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</si>
  <si>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</si>
  <si>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</si>
  <si>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</si>
  <si>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</si>
  <si>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</si>
  <si>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</si>
  <si>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</si>
  <si>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</si>
  <si>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</si>
  <si>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</si>
  <si>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</si>
  <si>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</si>
  <si>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</si>
  <si>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</si>
  <si>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</si>
  <si>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</si>
  <si>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</si>
  <si>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</si>
  <si>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</si>
  <si>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</si>
  <si>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</si>
  <si>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</si>
  <si>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</si>
  <si>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</si>
  <si>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</si>
  <si>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</si>
  <si>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</si>
  <si>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</si>
  <si>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</si>
  <si>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</si>
  <si>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</si>
  <si>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</si>
  <si>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</si>
  <si>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</si>
  <si>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</si>
  <si>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</si>
  <si>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</si>
  <si>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</si>
  <si>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</si>
  <si>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</si>
  <si>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</si>
  <si>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</si>
  <si>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</si>
  <si>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</si>
  <si>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</si>
  <si>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</si>
  <si>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</si>
  <si>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</si>
  <si>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</si>
  <si>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</si>
  <si>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</si>
  <si>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</si>
  <si>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</si>
  <si>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</si>
  <si>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</si>
  <si>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</si>
  <si>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</si>
  <si>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</si>
  <si>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</si>
  <si>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</si>
  <si>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</si>
  <si>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</si>
  <si>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</si>
  <si>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</si>
  <si>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</si>
  <si>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</si>
  <si>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</si>
  <si>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</si>
  <si>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</si>
  <si>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</si>
  <si>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</si>
  <si>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</si>
  <si>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</si>
  <si>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</si>
  <si>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</si>
  <si>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</si>
  <si>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</si>
  <si>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</si>
  <si>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</si>
  <si>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</si>
  <si>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</si>
  <si>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</si>
  <si>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</si>
  <si>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</si>
  <si>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</si>
  <si>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</si>
  <si>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</si>
  <si>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</si>
  <si>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</si>
  <si>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</si>
  <si>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</si>
  <si>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</si>
  <si>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</si>
  <si>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</si>
  <si>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</si>
  <si>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</si>
  <si>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</si>
  <si>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</si>
  <si>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</si>
  <si>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</si>
  <si>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</si>
  <si>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</si>
  <si>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</si>
  <si>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</si>
  <si>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</si>
  <si>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</si>
  <si>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</si>
  <si>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</si>
  <si>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</si>
  <si>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</si>
  <si>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</si>
  <si>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</si>
  <si>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</si>
  <si>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</si>
  <si>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</si>
  <si>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</si>
  <si>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</si>
  <si>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</si>
  <si>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</si>
  <si>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</si>
  <si>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</si>
  <si>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</si>
  <si>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</si>
  <si>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</si>
  <si>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</si>
  <si>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</si>
  <si>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</si>
  <si>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</si>
  <si>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</si>
  <si>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</si>
  <si>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</si>
  <si>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</si>
  <si>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</si>
  <si>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</si>
  <si>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</si>
  <si>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</si>
  <si>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</si>
  <si>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</si>
  <si>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</si>
  <si>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</si>
  <si>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</si>
  <si>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</si>
  <si>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</si>
  <si>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</si>
  <si>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</si>
  <si>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</si>
  <si>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</si>
  <si>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</si>
  <si>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</si>
  <si>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</si>
  <si>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</si>
  <si>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</si>
  <si>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</si>
  <si>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</si>
  <si>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</si>
  <si>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</si>
  <si>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</si>
  <si>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</si>
  <si>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</si>
  <si>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</si>
  <si>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</si>
  <si>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</si>
  <si>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</si>
  <si>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</si>
  <si>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</si>
  <si>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</si>
  <si>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</si>
  <si>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</si>
  <si>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</si>
  <si>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</si>
  <si>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</si>
  <si>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</si>
  <si>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</si>
  <si>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</si>
  <si>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</si>
  <si>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</si>
  <si>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</si>
  <si>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</si>
  <si>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</si>
  <si>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</si>
  <si>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</si>
  <si>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</si>
  <si>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</si>
  <si>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</si>
  <si>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</si>
  <si>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</si>
  <si>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</si>
  <si>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</si>
  <si>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</si>
  <si>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</si>
  <si>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</si>
  <si>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</si>
  <si>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</si>
  <si>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</si>
  <si>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</si>
  <si>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</si>
  <si>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</si>
  <si>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</si>
  <si>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</si>
  <si>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</si>
  <si>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</si>
  <si>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</si>
  <si>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</si>
  <si>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</si>
  <si>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</si>
  <si>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</si>
  <si>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</si>
  <si>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</si>
  <si>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</si>
  <si>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</si>
  <si>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</si>
  <si>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</si>
  <si>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</si>
  <si>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</si>
  <si>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</si>
  <si>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</si>
  <si>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</si>
  <si>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</si>
  <si>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</si>
  <si>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</si>
  <si>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</si>
  <si>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</si>
  <si>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</si>
  <si>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</si>
  <si>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</si>
  <si>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</si>
  <si>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</si>
  <si>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</si>
  <si>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</si>
  <si>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</si>
  <si>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</si>
  <si>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</si>
  <si>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</si>
  <si>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</si>
  <si>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</si>
  <si>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</si>
  <si>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</si>
  <si>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</si>
  <si>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</si>
  <si>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</si>
  <si>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</si>
  <si>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</si>
  <si>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</si>
  <si>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</si>
  <si>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</si>
  <si>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</si>
  <si>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</si>
  <si>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</si>
  <si>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</si>
  <si>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</si>
  <si>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</si>
  <si>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</si>
  <si>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</si>
  <si>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</si>
  <si>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</si>
  <si>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</si>
  <si>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</si>
  <si>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</si>
  <si>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</si>
  <si>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</si>
  <si>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</si>
  <si>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</si>
  <si>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</si>
  <si>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</si>
  <si>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</si>
  <si>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</si>
  <si>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</si>
  <si>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</si>
  <si>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</si>
  <si>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</si>
  <si>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</si>
  <si>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</si>
  <si>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</si>
  <si>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</si>
  <si>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</si>
  <si>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</si>
  <si>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</si>
  <si>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</si>
  <si>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</si>
  <si>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</si>
  <si>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</si>
  <si>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</si>
  <si>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</si>
  <si>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</si>
  <si>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</si>
  <si>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</si>
  <si>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</si>
  <si>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</si>
  <si>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</si>
  <si>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</si>
  <si>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</si>
  <si>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</si>
  <si>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</si>
  <si>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</si>
  <si>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</si>
  <si>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</si>
  <si>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</si>
  <si>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</si>
  <si>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</si>
  <si>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</si>
  <si>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</si>
  <si>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</si>
  <si>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</si>
  <si>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</si>
  <si>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</si>
  <si>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</si>
  <si>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</si>
  <si>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</si>
  <si>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</si>
  <si>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</si>
  <si>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</si>
  <si>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</si>
  <si>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</si>
  <si>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</si>
  <si>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</si>
  <si>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</si>
  <si>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</si>
  <si>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</si>
  <si>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</si>
  <si>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</si>
  <si>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</si>
  <si>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</si>
  <si>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</si>
  <si>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</si>
  <si>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</si>
  <si>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</si>
  <si>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</si>
  <si>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</si>
  <si>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</si>
  <si>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</si>
  <si>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</si>
  <si>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</si>
  <si>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</si>
  <si>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</si>
  <si>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</si>
  <si>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</si>
  <si>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</si>
  <si>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</si>
  <si>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</si>
  <si>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</si>
  <si>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</si>
  <si>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</si>
  <si>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</si>
  <si>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</si>
  <si>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</si>
  <si>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</si>
  <si>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</si>
  <si>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</si>
  <si>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</si>
  <si>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</si>
  <si>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</si>
  <si>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</si>
  <si>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</si>
  <si>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</si>
  <si>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</si>
  <si>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</si>
  <si>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</si>
  <si>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</si>
  <si>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</si>
  <si>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</si>
  <si>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</si>
  <si>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</si>
  <si>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</si>
  <si>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</si>
  <si>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</si>
  <si>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</si>
  <si>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</si>
  <si>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</si>
  <si>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</si>
  <si>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</si>
  <si>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</si>
  <si>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</si>
  <si>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</si>
  <si>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</si>
  <si>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</si>
  <si>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</si>
  <si>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</si>
  <si>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</si>
  <si>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</si>
  <si>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</si>
  <si>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</si>
  <si>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</si>
  <si>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</si>
  <si>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</si>
  <si>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</si>
  <si>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</si>
  <si>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</si>
  <si>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</si>
  <si>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</si>
  <si>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</si>
  <si>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</si>
  <si>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</si>
  <si>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</si>
  <si>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</si>
  <si>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</si>
  <si>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</si>
  <si>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</si>
  <si>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</si>
  <si>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</si>
  <si>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</si>
  <si>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</si>
  <si>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</si>
  <si>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</si>
  <si>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</si>
  <si>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</si>
  <si>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</si>
  <si>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</si>
  <si>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</si>
  <si>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</si>
  <si>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</si>
  <si>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</si>
  <si>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</si>
  <si>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</si>
  <si>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</si>
  <si>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</si>
  <si>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</si>
  <si>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</si>
  <si>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</si>
  <si>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</si>
  <si>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</si>
  <si>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</si>
  <si>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</si>
  <si>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</si>
  <si>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</si>
  <si>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</si>
  <si>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</si>
  <si>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</si>
  <si>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</si>
  <si>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</si>
  <si>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</si>
  <si>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</si>
  <si>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</si>
  <si>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</si>
  <si>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</si>
  <si>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</si>
  <si>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</si>
  <si>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</si>
  <si>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</si>
  <si>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</si>
  <si>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</si>
  <si>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</si>
  <si>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</si>
  <si>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</si>
  <si>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</si>
  <si>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</si>
  <si>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</si>
  <si>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</si>
  <si>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</si>
  <si>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</si>
  <si>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</si>
  <si>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</si>
  <si>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</si>
  <si>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</si>
  <si>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</si>
  <si>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</si>
  <si>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</si>
  <si>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</si>
  <si>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</si>
  <si>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</si>
  <si>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</si>
  <si>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</si>
  <si>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</si>
  <si>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</si>
  <si>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</si>
  <si>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</si>
  <si>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</si>
  <si>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</si>
  <si>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</si>
  <si>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</si>
  <si>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</si>
  <si>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</si>
  <si>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</si>
  <si>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</si>
  <si>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</si>
  <si>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</si>
  <si>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</si>
  <si>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</si>
  <si>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</si>
  <si>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</si>
  <si>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</si>
  <si>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</si>
  <si>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</si>
  <si>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</si>
  <si>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</si>
  <si>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</si>
  <si>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</si>
  <si>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</si>
  <si>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</si>
  <si>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</si>
  <si>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</si>
  <si>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</si>
  <si>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</si>
  <si>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</si>
  <si>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</si>
  <si>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</si>
  <si>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</si>
  <si>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</si>
  <si>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</si>
  <si>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</si>
  <si>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</si>
  <si>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</si>
  <si>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</si>
  <si>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</si>
  <si>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</si>
  <si>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</si>
  <si>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</si>
  <si>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</si>
  <si>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</si>
  <si>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</si>
  <si>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</si>
  <si>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</si>
  <si>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</si>
  <si>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</si>
  <si>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</si>
  <si>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</si>
  <si>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</si>
  <si>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</si>
  <si>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</si>
  <si>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</si>
  <si>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</si>
  <si>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</si>
  <si>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</si>
  <si>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</si>
  <si>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</si>
  <si>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</si>
  <si>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</si>
  <si>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</si>
  <si>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</si>
  <si>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</si>
  <si>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</si>
  <si>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</si>
  <si>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</si>
  <si>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</si>
  <si>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</si>
  <si>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</si>
  <si>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</si>
  <si>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</si>
  <si>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</si>
  <si>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</si>
  <si>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</si>
  <si>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</si>
  <si>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</si>
  <si>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</si>
  <si>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</si>
  <si>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</si>
  <si>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</si>
  <si>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</si>
  <si>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</si>
  <si>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</si>
  <si>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</si>
  <si>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</si>
  <si>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</si>
  <si>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</si>
  <si>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</si>
  <si>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</si>
  <si>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</si>
  <si>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</si>
  <si>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</si>
  <si>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</si>
  <si>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</si>
  <si>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</si>
  <si>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</si>
  <si>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</si>
  <si>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</si>
  <si>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</si>
  <si>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</si>
  <si>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</si>
  <si>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</si>
  <si>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</si>
  <si>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</si>
  <si>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</si>
  <si>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</si>
  <si>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</si>
  <si>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</si>
  <si>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</si>
  <si>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</si>
  <si>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</si>
  <si>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</si>
  <si>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</si>
  <si>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</si>
  <si>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</si>
  <si>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</si>
  <si>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</si>
  <si>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</si>
  <si>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</si>
  <si>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</si>
  <si>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</si>
  <si>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</si>
  <si>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</si>
  <si>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</si>
  <si>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</si>
  <si>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</si>
  <si>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</si>
  <si>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</si>
  <si>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</si>
  <si>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</si>
  <si>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</si>
  <si>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</si>
  <si>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</si>
  <si>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</si>
  <si>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</si>
  <si>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</si>
  <si>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</si>
  <si>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</si>
  <si>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</si>
  <si>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</si>
  <si>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</si>
  <si>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</si>
  <si>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</si>
  <si>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</si>
  <si>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</si>
  <si>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</si>
  <si>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</si>
  <si>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</si>
  <si>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</si>
  <si>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</si>
  <si>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</si>
  <si>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</si>
  <si>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</si>
  <si>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</si>
  <si>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</si>
  <si>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</si>
  <si>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</si>
  <si>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</si>
  <si>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</si>
  <si>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</si>
  <si>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</si>
  <si>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</si>
  <si>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</si>
  <si>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</si>
  <si>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</si>
  <si>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</si>
  <si>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</si>
  <si>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</si>
  <si>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</si>
  <si>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</si>
  <si>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</si>
  <si>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</si>
  <si>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</si>
  <si>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</si>
  <si>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</si>
  <si>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</si>
  <si>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</si>
  <si>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</si>
  <si>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</si>
  <si>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</si>
  <si>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</si>
  <si>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</si>
  <si>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</si>
  <si>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</si>
  <si>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</si>
  <si>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</si>
  <si>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</si>
  <si>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</si>
  <si>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</si>
  <si>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</si>
  <si>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</si>
  <si>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</si>
  <si>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</si>
  <si>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</si>
  <si>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</si>
  <si>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</si>
  <si>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</si>
  <si>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</si>
  <si>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</si>
  <si>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</si>
  <si>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</si>
  <si>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</si>
  <si>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</si>
  <si>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</si>
  <si>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</si>
  <si>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</si>
  <si>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</si>
  <si>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</si>
  <si>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</si>
  <si>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</si>
  <si>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</si>
  <si>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</si>
  <si>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</si>
  <si>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</si>
  <si>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</si>
  <si>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</si>
  <si>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</si>
  <si>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</si>
  <si>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</si>
  <si>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</si>
  <si>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</si>
  <si>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</si>
  <si>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</si>
  <si>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</si>
  <si>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</si>
  <si>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</si>
  <si>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</si>
  <si>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</si>
  <si>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</si>
  <si>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</si>
  <si>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</si>
  <si>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</si>
  <si>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</si>
  <si>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</si>
  <si>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</si>
  <si>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</si>
  <si>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</si>
  <si>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</si>
  <si>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</si>
  <si>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</si>
  <si>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</si>
  <si>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</si>
  <si>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</si>
  <si>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</si>
  <si>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</si>
  <si>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</si>
  <si>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</si>
  <si>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</si>
  <si>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</si>
  <si>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</si>
  <si>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</si>
  <si>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</si>
  <si>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</si>
  <si>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</si>
  <si>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</si>
  <si>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</si>
  <si>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</si>
  <si>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</si>
  <si>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</si>
  <si>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</si>
  <si>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</si>
  <si>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</si>
  <si>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</si>
  <si>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</si>
  <si>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</si>
  <si>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</si>
  <si>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</si>
  <si>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</si>
  <si>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</si>
  <si>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</si>
  <si>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</si>
  <si>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</si>
  <si>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</si>
  <si>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</si>
  <si>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</si>
  <si>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</si>
  <si>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</si>
  <si>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</si>
  <si>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</si>
  <si>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</si>
  <si>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</si>
  <si>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</si>
  <si>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</si>
  <si>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</si>
  <si>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</si>
  <si>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</si>
  <si>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</si>
  <si>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</si>
  <si>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</si>
  <si>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</si>
  <si>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</si>
  <si>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</si>
  <si>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</si>
  <si>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</si>
  <si>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</si>
  <si>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</si>
  <si>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</si>
  <si>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</si>
  <si>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</si>
  <si>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</si>
  <si>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</si>
  <si>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</si>
  <si>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</si>
  <si>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</si>
  <si>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</si>
  <si>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</si>
  <si>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</si>
  <si>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</si>
  <si>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</si>
  <si>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</si>
  <si>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</si>
  <si>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</si>
  <si>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</si>
  <si>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</si>
  <si>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</si>
  <si>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</si>
  <si>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</si>
  <si>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</si>
  <si>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</si>
  <si>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</si>
  <si>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</si>
  <si>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</si>
  <si>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</si>
  <si>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</si>
  <si>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</si>
  <si>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</si>
  <si>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</si>
  <si>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</si>
  <si>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</si>
  <si>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</si>
  <si>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</si>
  <si>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</si>
  <si>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</si>
  <si>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</si>
  <si>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</si>
  <si>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</si>
  <si>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</si>
  <si>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</si>
  <si>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</si>
  <si>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</si>
  <si>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</si>
  <si>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</si>
  <si>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</si>
  <si>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</si>
  <si>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</si>
  <si>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</si>
  <si>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</si>
  <si>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</si>
  <si>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</si>
  <si>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</si>
  <si>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</si>
  <si>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</si>
  <si>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</si>
  <si>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</si>
  <si>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</si>
  <si>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</si>
  <si>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</si>
  <si>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</si>
  <si>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</si>
  <si>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</si>
  <si>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</si>
  <si>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</si>
  <si>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</si>
  <si>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</si>
  <si>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</si>
  <si>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</si>
  <si>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</si>
  <si>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</si>
  <si>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</si>
  <si>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</si>
  <si>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</si>
  <si>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</si>
  <si>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</si>
  <si>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</si>
  <si>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</si>
  <si>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</si>
  <si>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</si>
  <si>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</si>
  <si>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</si>
  <si>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</si>
  <si>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</si>
  <si>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</si>
  <si>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</si>
  <si>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</si>
  <si>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</si>
  <si>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</si>
  <si>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</si>
  <si>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</si>
  <si>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</si>
  <si>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</si>
  <si>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</si>
  <si>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</si>
  <si>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</si>
  <si>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</si>
  <si>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</si>
  <si>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</si>
  <si>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</si>
  <si>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</si>
  <si>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</si>
  <si>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</si>
  <si>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</si>
  <si>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</si>
  <si>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</si>
  <si>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</si>
  <si>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</si>
  <si>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</si>
  <si>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</si>
  <si>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</si>
  <si>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</si>
  <si>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</si>
  <si>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</si>
  <si>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</si>
  <si>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</si>
  <si>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</si>
  <si>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</si>
  <si>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</si>
  <si>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</si>
  <si>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</si>
  <si>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</si>
  <si>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</si>
  <si>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</si>
  <si>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</si>
  <si>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</si>
  <si>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</si>
  <si>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</si>
  <si>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</si>
  <si>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</si>
  <si>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</si>
  <si>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</si>
  <si>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</si>
  <si>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</si>
  <si>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</si>
  <si>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</si>
  <si>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</si>
  <si>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</si>
  <si>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</si>
  <si>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</si>
  <si>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</si>
  <si>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</si>
  <si>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</si>
  <si>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</si>
  <si>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</si>
  <si>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</si>
  <si>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</si>
  <si>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</si>
  <si>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</si>
  <si>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</si>
  <si>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</si>
  <si>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</si>
  <si>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</si>
  <si>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</si>
  <si>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</si>
  <si>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</si>
  <si>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</si>
  <si>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</si>
  <si>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</si>
  <si>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</si>
  <si>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</si>
  <si>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</si>
  <si>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</si>
  <si>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</si>
  <si>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</si>
  <si>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</si>
  <si>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</si>
  <si>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</si>
  <si>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</si>
  <si>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</si>
  <si>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</si>
  <si>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</si>
  <si>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</si>
  <si>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</si>
  <si>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</si>
  <si>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</si>
  <si>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</si>
  <si>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</si>
  <si>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</si>
  <si>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</si>
  <si>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</si>
  <si>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</si>
  <si>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</si>
  <si>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</si>
  <si>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</si>
  <si>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</si>
  <si>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</si>
  <si>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</si>
  <si>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</si>
  <si>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</si>
  <si>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</si>
  <si>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</si>
  <si>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</si>
  <si>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</si>
  <si>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</si>
  <si>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</si>
  <si>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</si>
  <si>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</si>
  <si>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</si>
  <si>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</si>
  <si>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</si>
  <si>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</si>
  <si>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</si>
  <si>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</si>
  <si>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</si>
  <si>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</si>
  <si>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</si>
  <si>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</si>
  <si>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</si>
  <si>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</si>
  <si>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</si>
  <si>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</si>
  <si>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</si>
  <si>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</si>
  <si>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</si>
  <si>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</si>
  <si>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</si>
  <si>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</si>
  <si>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</si>
  <si>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</si>
  <si>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</si>
  <si>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</si>
  <si>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</si>
  <si>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</si>
  <si>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</si>
  <si>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</si>
  <si>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</si>
  <si>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</si>
  <si>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</si>
  <si>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</si>
  <si>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</si>
  <si>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</si>
  <si>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</si>
  <si>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</si>
  <si>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</si>
  <si>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</si>
  <si>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</si>
  <si>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</si>
  <si>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</si>
  <si>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</si>
  <si>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</si>
  <si>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</si>
  <si>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</si>
  <si>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</si>
  <si>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</si>
  <si>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</si>
  <si>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</si>
  <si>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</si>
  <si>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</si>
  <si>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</si>
  <si>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</si>
  <si>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</si>
  <si>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</si>
  <si>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</si>
  <si>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</si>
  <si>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</si>
  <si>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</si>
  <si>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</si>
  <si>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</si>
  <si>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</si>
  <si>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</si>
  <si>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</si>
  <si>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</si>
  <si>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</si>
  <si>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</si>
  <si>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</si>
  <si>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</si>
  <si>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</si>
  <si>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</si>
  <si>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</si>
  <si>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</si>
  <si>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</si>
  <si>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</si>
  <si>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</si>
  <si>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</si>
  <si>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</si>
  <si>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</si>
  <si>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</si>
  <si>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</si>
  <si>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</si>
  <si>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</si>
  <si>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</si>
  <si>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</si>
  <si>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</si>
  <si>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</si>
  <si>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</si>
  <si>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</si>
  <si>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</si>
  <si>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</si>
  <si>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</si>
  <si>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</si>
  <si>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</si>
  <si>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</si>
  <si>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</si>
  <si>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</si>
  <si>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</si>
  <si>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</si>
  <si>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</si>
  <si>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</si>
  <si>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</si>
  <si>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</si>
  <si>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</si>
  <si>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</si>
  <si>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</si>
  <si>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</si>
  <si>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</si>
  <si>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</si>
  <si>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</si>
  <si>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</si>
  <si>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</si>
  <si>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</si>
  <si>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</si>
  <si>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</si>
  <si>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</si>
  <si>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</si>
  <si>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</si>
  <si>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</si>
  <si>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</si>
  <si>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</si>
  <si>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</si>
  <si>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</si>
  <si>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</si>
  <si>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</si>
  <si>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</si>
  <si>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</si>
  <si>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</si>
  <si>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</si>
  <si>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</si>
  <si>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</si>
  <si>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</si>
  <si>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</si>
  <si>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</si>
  <si>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</si>
  <si>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</si>
  <si>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</si>
  <si>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</si>
  <si>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</si>
  <si>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</si>
  <si>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</si>
  <si>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</si>
  <si>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</si>
  <si>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</si>
  <si>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</si>
  <si>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</si>
  <si>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</si>
  <si>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</si>
  <si>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</si>
  <si>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</si>
  <si>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</si>
  <si>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</si>
  <si>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</si>
  <si>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</si>
  <si>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</si>
  <si>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</si>
  <si>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</si>
  <si>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</si>
  <si>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</si>
  <si>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</si>
  <si>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</si>
  <si>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</si>
  <si>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</si>
  <si>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</si>
  <si>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</si>
  <si>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</si>
  <si>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</si>
  <si>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</si>
  <si>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</si>
  <si>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</si>
  <si>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</si>
  <si>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</si>
  <si>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</si>
  <si>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</si>
  <si>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</si>
  <si>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</si>
  <si>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</si>
  <si>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</si>
  <si>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</si>
  <si>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</si>
  <si>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</si>
  <si>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</si>
  <si>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</si>
  <si>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</si>
  <si>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</si>
  <si>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</si>
  <si>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</si>
  <si>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</si>
  <si>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</si>
  <si>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</si>
  <si>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</si>
  <si>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</si>
  <si>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</si>
  <si>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</si>
  <si>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</si>
  <si>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</si>
  <si>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</si>
  <si>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</si>
  <si>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</si>
  <si>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</si>
  <si>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</si>
  <si>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</si>
  <si>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</si>
  <si>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</si>
  <si>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</si>
  <si>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</si>
  <si>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</si>
  <si>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</si>
  <si>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</si>
  <si>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</si>
  <si>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</si>
  <si>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</si>
  <si>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</si>
  <si>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</si>
  <si>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</si>
  <si>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</si>
  <si>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</si>
  <si>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</si>
  <si>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</si>
  <si>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</si>
  <si>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</si>
  <si>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</si>
  <si>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</si>
  <si>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</si>
  <si>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</si>
  <si>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</si>
  <si>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</si>
  <si>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</si>
  <si>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</si>
  <si>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</si>
  <si>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</si>
  <si>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</si>
  <si>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</si>
  <si>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</si>
  <si>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</si>
  <si>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</si>
  <si>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</si>
  <si>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</si>
  <si>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</si>
  <si>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</si>
  <si>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</si>
  <si>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</si>
  <si>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</si>
  <si>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</si>
  <si>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</si>
  <si>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</si>
  <si>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</si>
  <si>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</si>
  <si>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</si>
  <si>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</si>
  <si>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</si>
  <si>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</si>
  <si>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</si>
  <si>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</si>
  <si>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</si>
  <si>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</si>
  <si>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</si>
  <si>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</si>
  <si>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</si>
  <si>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</si>
  <si>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</si>
  <si>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</si>
  <si>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</si>
  <si>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</si>
  <si>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</si>
  <si>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</si>
  <si>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</si>
  <si>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</si>
  <si>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</si>
  <si>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</si>
  <si>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</si>
  <si>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</si>
  <si>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</si>
  <si>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</si>
  <si>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</si>
  <si>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</si>
  <si>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</si>
  <si>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</si>
  <si>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</si>
  <si>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</si>
  <si>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</si>
  <si>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</si>
  <si>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</si>
  <si>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</si>
  <si>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</si>
  <si>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</si>
  <si>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</si>
  <si>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</si>
  <si>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</si>
  <si>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</si>
  <si>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</si>
  <si>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</si>
  <si>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</si>
  <si>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</si>
  <si>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</si>
  <si>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</si>
  <si>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</si>
  <si>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</si>
  <si>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</si>
  <si>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</si>
  <si>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</si>
  <si>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</si>
  <si>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</si>
  <si>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</si>
  <si>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</si>
  <si>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</si>
  <si>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</si>
  <si>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</si>
  <si>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</si>
  <si>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</si>
  <si>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</si>
  <si>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</si>
  <si>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</si>
  <si>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</si>
  <si>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</si>
  <si>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</si>
  <si>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</si>
  <si>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</si>
  <si>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</si>
  <si>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</si>
  <si>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</si>
  <si>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</si>
  <si>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</si>
  <si>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</si>
  <si>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</si>
  <si>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</si>
  <si>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</si>
  <si>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</si>
  <si>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</si>
  <si>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</si>
  <si>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</si>
  <si>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</si>
  <si>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</si>
  <si>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</si>
  <si>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</si>
  <si>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</si>
  <si>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</si>
  <si>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</si>
  <si>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</si>
  <si>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</si>
  <si>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</si>
  <si>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</si>
  <si>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</si>
  <si>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</si>
  <si>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</si>
  <si>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</si>
  <si>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</si>
  <si>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</si>
  <si>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</si>
  <si>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</si>
  <si>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</si>
  <si>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</si>
  <si>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</si>
  <si>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</si>
  <si>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</si>
  <si>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</si>
  <si>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</si>
  <si>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</si>
  <si>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</si>
  <si>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</si>
  <si>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</si>
  <si>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</si>
  <si>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</si>
  <si>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</si>
  <si>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</si>
  <si>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</si>
  <si>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</si>
  <si>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</si>
  <si>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</si>
  <si>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</si>
  <si>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</si>
  <si>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</si>
  <si>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</si>
  <si>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</si>
  <si>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</si>
  <si>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</si>
  <si>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</si>
  <si>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</si>
  <si>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</si>
  <si>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</si>
  <si>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</si>
  <si>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</si>
  <si>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</si>
  <si>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</si>
  <si>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</si>
  <si>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</si>
  <si>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</si>
  <si>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</si>
  <si>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</si>
  <si>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</si>
  <si>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</si>
  <si>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</si>
  <si>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</si>
  <si>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</si>
  <si>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</si>
  <si>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</si>
  <si>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</si>
  <si>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</si>
  <si>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</si>
  <si>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</si>
  <si>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</si>
  <si>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</si>
  <si>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</si>
  <si>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</si>
  <si>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</si>
  <si>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</si>
  <si>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</si>
  <si>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</si>
  <si>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</si>
  <si>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</si>
  <si>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</si>
  <si>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</si>
  <si>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</si>
  <si>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</si>
  <si>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</si>
  <si>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</si>
  <si>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</si>
  <si>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</si>
  <si>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</si>
  <si>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</si>
  <si>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</si>
  <si>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</si>
  <si>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</si>
  <si>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</si>
  <si>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</si>
  <si>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</si>
  <si>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</si>
  <si>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</si>
  <si>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</si>
  <si>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</si>
  <si>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</si>
  <si>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</si>
  <si>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</si>
  <si>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</si>
  <si>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</si>
  <si>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</si>
  <si>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</si>
  <si>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</si>
  <si>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</si>
  <si>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</si>
  <si>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</si>
  <si>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</si>
  <si>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</si>
  <si>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</si>
  <si>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</si>
  <si>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</si>
  <si>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</si>
  <si>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</si>
  <si>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</si>
  <si>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</si>
  <si>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</si>
  <si>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</si>
  <si>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</si>
  <si>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</si>
  <si>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</si>
  <si>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</si>
  <si>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</si>
  <si>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</si>
  <si>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</si>
  <si>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</si>
  <si>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</si>
  <si>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</si>
  <si>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</si>
  <si>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</si>
  <si>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</si>
  <si>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</si>
  <si>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</si>
  <si>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</si>
  <si>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</si>
  <si>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</si>
  <si>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</si>
  <si>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</si>
  <si>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</si>
  <si>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</si>
  <si>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</si>
  <si>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</si>
  <si>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</si>
  <si>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</si>
  <si>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</si>
  <si>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</si>
  <si>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</si>
  <si>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</si>
  <si>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</si>
  <si>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</si>
  <si>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</si>
  <si>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</si>
  <si>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</si>
  <si>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</si>
  <si>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</si>
  <si>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</si>
  <si>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</si>
  <si>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</si>
  <si>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</si>
  <si>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</si>
  <si>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</si>
  <si>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</si>
  <si>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</si>
  <si>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</si>
  <si>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</si>
  <si>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</si>
  <si>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</si>
  <si>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</si>
  <si>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</si>
  <si>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</si>
  <si>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</si>
  <si>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</si>
  <si>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</si>
  <si>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</si>
  <si>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</si>
  <si>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</si>
  <si>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</si>
  <si>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</si>
  <si>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</si>
  <si>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</si>
  <si>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</si>
  <si>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</si>
  <si>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</si>
  <si>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</si>
  <si>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</si>
  <si>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</si>
  <si>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</si>
  <si>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</si>
  <si>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</si>
  <si>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</si>
  <si>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</si>
  <si>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</si>
  <si>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</si>
  <si>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</si>
  <si>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</si>
  <si>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</si>
  <si>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</si>
  <si>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</si>
  <si>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</si>
  <si>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</si>
  <si>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</si>
  <si>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</si>
  <si>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</si>
  <si>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</si>
  <si>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</si>
  <si>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</si>
  <si>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</si>
  <si>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</si>
  <si>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</si>
  <si>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</si>
  <si>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</si>
  <si>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</si>
  <si>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</si>
  <si>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</si>
  <si>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</si>
  <si>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</si>
  <si>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</si>
  <si>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</si>
  <si>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</si>
  <si>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</si>
  <si>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</si>
  <si>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</si>
  <si>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</si>
  <si>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</si>
  <si>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</si>
  <si>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</si>
  <si>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</si>
  <si>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</si>
  <si>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</si>
  <si>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</si>
  <si>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</si>
  <si>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</si>
  <si>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</si>
  <si>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</si>
  <si>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</si>
  <si>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</si>
  <si>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</si>
  <si>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</si>
  <si>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</si>
  <si>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</si>
  <si>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</si>
  <si>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</si>
  <si>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</si>
  <si>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</si>
  <si>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</si>
  <si>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</si>
  <si>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</si>
  <si>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</si>
  <si>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</si>
  <si>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</si>
  <si>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</si>
  <si>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</si>
  <si>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</si>
  <si>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</si>
  <si>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</si>
  <si>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</si>
  <si>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</si>
  <si>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</si>
  <si>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</si>
  <si>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</si>
  <si>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</si>
  <si>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</si>
  <si>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</si>
  <si>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</si>
  <si>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</si>
  <si>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</si>
  <si>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</si>
  <si>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</si>
  <si>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</si>
  <si>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</si>
  <si>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</si>
  <si>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</si>
  <si>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</si>
  <si>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</si>
  <si>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</si>
  <si>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</si>
  <si>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</si>
  <si>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</si>
  <si>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</si>
  <si>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</si>
  <si>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</si>
  <si>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</si>
  <si>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</si>
  <si>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</si>
  <si>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</si>
  <si>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</si>
  <si>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</si>
  <si>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</si>
  <si>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</si>
  <si>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</si>
  <si>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</si>
  <si>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</si>
  <si>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</si>
  <si>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</si>
  <si>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</si>
  <si>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</si>
  <si>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</si>
  <si>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</si>
  <si>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</si>
  <si>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</si>
  <si>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</si>
  <si>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</si>
  <si>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</si>
  <si>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</si>
  <si>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</si>
  <si>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</si>
  <si>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</si>
  <si>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</si>
  <si>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</si>
  <si>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</si>
  <si>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</si>
  <si>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</si>
  <si>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</si>
  <si>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</si>
  <si>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</si>
  <si>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</si>
  <si>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</si>
  <si>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</si>
  <si>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</si>
  <si>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</si>
  <si>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</si>
  <si>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</si>
  <si>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</si>
  <si>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</si>
  <si>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</si>
  <si>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</si>
  <si>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</si>
  <si>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</si>
  <si>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</si>
  <si>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</si>
  <si>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</si>
  <si>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</si>
  <si>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</si>
  <si>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</si>
  <si>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</si>
  <si>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</si>
  <si>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</si>
  <si>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</si>
  <si>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</si>
  <si>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</si>
  <si>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</si>
  <si>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</si>
  <si>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</si>
  <si>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</si>
  <si>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</si>
  <si>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</si>
  <si>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</si>
  <si>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</si>
  <si>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</si>
  <si>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</si>
  <si>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</si>
  <si>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</si>
  <si>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</si>
  <si>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</si>
  <si>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</si>
  <si>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</si>
  <si>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</si>
  <si>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</si>
  <si>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</si>
  <si>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</si>
  <si>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</si>
  <si>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</si>
  <si>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</si>
  <si>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</si>
  <si>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</si>
  <si>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</si>
  <si>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</si>
  <si>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</si>
  <si>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</si>
  <si>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</si>
  <si>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</si>
  <si>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</si>
  <si>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</si>
  <si>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</si>
  <si>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</si>
  <si>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</si>
  <si>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</si>
  <si>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</si>
  <si>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</si>
  <si>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</si>
  <si>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</si>
  <si>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</si>
  <si>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</si>
  <si>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</si>
  <si>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</si>
  <si>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</si>
  <si>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</si>
  <si>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</si>
  <si>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</si>
  <si>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</si>
  <si>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</si>
  <si>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</si>
  <si>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</si>
  <si>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</si>
  <si>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</si>
  <si>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</si>
  <si>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</si>
  <si>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</si>
  <si>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</si>
  <si>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</si>
  <si>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</si>
  <si>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</si>
  <si>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</si>
  <si>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</si>
  <si>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</si>
  <si>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</si>
  <si>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</si>
  <si>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</si>
  <si>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</si>
  <si>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</si>
  <si>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</si>
  <si>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</si>
  <si>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</si>
  <si>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</si>
  <si>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</si>
  <si>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</si>
  <si>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</si>
  <si>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</si>
  <si>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</si>
  <si>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</si>
  <si>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</si>
  <si>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</si>
  <si>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</si>
  <si>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</si>
  <si>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</si>
  <si>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</si>
  <si>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</si>
  <si>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</si>
  <si>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</si>
  <si>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</si>
  <si>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</si>
  <si>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</si>
  <si>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</si>
  <si>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</si>
  <si>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</si>
  <si>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</si>
  <si>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</si>
  <si>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</si>
  <si>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</si>
  <si>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</si>
  <si>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</si>
  <si>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</si>
  <si>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</si>
  <si>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</si>
  <si>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</si>
  <si>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</si>
  <si>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</si>
  <si>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</si>
  <si>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</si>
  <si>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</si>
  <si>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</si>
  <si>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</si>
  <si>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</si>
  <si>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</si>
  <si>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</si>
  <si>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</si>
  <si>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</si>
  <si>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</si>
  <si>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</si>
  <si>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</si>
  <si>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</si>
  <si>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</si>
  <si>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</si>
  <si>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</si>
  <si>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</si>
  <si>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</si>
  <si>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</si>
  <si>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</si>
  <si>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</si>
  <si>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</si>
  <si>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</si>
  <si>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</si>
  <si>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</si>
  <si>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</si>
  <si>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</si>
  <si>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</si>
  <si>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</si>
  <si>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</si>
  <si>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</si>
  <si>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</si>
  <si>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</si>
  <si>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</si>
  <si>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</si>
  <si>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</si>
  <si>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</si>
  <si>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</si>
  <si>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</si>
  <si>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</si>
  <si>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</si>
  <si>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</si>
  <si>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</si>
  <si>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</si>
  <si>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</si>
  <si>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</si>
  <si>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</si>
  <si>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</si>
  <si>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</si>
  <si>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</si>
  <si>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</si>
  <si>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</si>
  <si>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</si>
  <si>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</si>
  <si>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</si>
  <si>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</si>
  <si>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</si>
  <si>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</si>
  <si>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</si>
  <si>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</si>
  <si>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</si>
  <si>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</si>
  <si>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</si>
  <si>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</si>
  <si>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</si>
  <si>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</si>
  <si>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</si>
  <si>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</si>
  <si>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</si>
  <si>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</si>
  <si>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</si>
  <si>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</si>
  <si>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</si>
  <si>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</si>
  <si>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</si>
  <si>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</si>
  <si>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</si>
  <si>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</si>
  <si>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</si>
  <si>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</si>
  <si>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</si>
  <si>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</si>
  <si>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</si>
  <si>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</si>
  <si>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</si>
  <si>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</si>
  <si>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</si>
  <si>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</si>
  <si>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</si>
  <si>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</si>
  <si>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</si>
  <si>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</si>
  <si>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</si>
  <si>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</si>
  <si>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</si>
  <si>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</si>
  <si>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</si>
  <si>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</si>
  <si>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</si>
  <si>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</si>
  <si>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</si>
  <si>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</si>
  <si>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</si>
  <si>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</si>
  <si>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</si>
  <si>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</si>
  <si>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</si>
  <si>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</si>
  <si>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</si>
  <si>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</si>
  <si>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</si>
  <si>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</si>
  <si>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</si>
  <si>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</si>
  <si>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</si>
  <si>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</si>
  <si>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</si>
  <si>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</si>
  <si>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</si>
  <si>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</si>
  <si>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</si>
  <si>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</si>
  <si>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</si>
  <si>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</si>
  <si>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</si>
  <si>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</si>
  <si>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</si>
  <si>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</si>
  <si>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</si>
  <si>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</si>
  <si>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</si>
  <si>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</si>
  <si>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</si>
  <si>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</si>
  <si>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</si>
  <si>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</si>
  <si>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</si>
  <si>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</si>
  <si>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</si>
  <si>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</si>
  <si>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</si>
  <si>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</si>
  <si>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</si>
  <si>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</si>
  <si>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</si>
  <si>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</si>
  <si>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</si>
  <si>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</si>
  <si>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</si>
  <si>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</si>
  <si>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</si>
  <si>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</si>
  <si>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</si>
  <si>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</si>
  <si>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</si>
  <si>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</si>
  <si>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</si>
  <si>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</si>
  <si>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</si>
  <si>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</si>
  <si>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</si>
  <si>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</si>
  <si>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</si>
  <si>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</si>
  <si>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</si>
  <si>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</si>
  <si>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</si>
  <si>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</si>
  <si>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</si>
  <si>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</si>
  <si>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</si>
  <si>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</si>
  <si>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</si>
  <si>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</si>
  <si>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</si>
  <si>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</si>
  <si>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</si>
  <si>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</si>
  <si>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</si>
  <si>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</si>
  <si>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</si>
  <si>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</si>
  <si>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</si>
  <si>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</si>
  <si>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</si>
  <si>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</si>
  <si>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</si>
  <si>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</si>
  <si>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</si>
  <si>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</si>
  <si>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</si>
  <si>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</si>
  <si>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</si>
  <si>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</si>
  <si>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</si>
  <si>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</si>
  <si>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</si>
  <si>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</si>
  <si>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</si>
  <si>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</si>
  <si>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</si>
  <si>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</si>
  <si>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</si>
  <si>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</si>
  <si>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</si>
  <si>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</si>
  <si>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</si>
  <si>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</si>
  <si>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</si>
  <si>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</si>
  <si>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</si>
  <si>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</si>
  <si>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</si>
  <si>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</si>
  <si>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</si>
  <si>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</si>
  <si>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</si>
  <si>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</si>
  <si>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</si>
  <si>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</si>
  <si>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</si>
  <si>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</si>
  <si>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</si>
  <si>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</si>
  <si>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</si>
  <si>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</si>
  <si>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</si>
  <si>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</si>
  <si>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</si>
  <si>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</si>
  <si>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</si>
  <si>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</si>
  <si>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</si>
  <si>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</si>
  <si>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</si>
  <si>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</si>
  <si>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</si>
  <si>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</si>
  <si>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</si>
  <si>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</si>
  <si>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</si>
  <si>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</si>
  <si>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</si>
  <si>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</si>
  <si>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</si>
  <si>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</si>
  <si>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</si>
  <si>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</si>
  <si>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</si>
  <si>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</si>
  <si>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</si>
  <si>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</si>
  <si>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</si>
  <si>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</si>
  <si>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</si>
  <si>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</si>
  <si>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</si>
  <si>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</si>
  <si>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</si>
  <si>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</si>
  <si>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</si>
  <si>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</si>
  <si>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</si>
  <si>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</si>
  <si>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</si>
  <si>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</si>
  <si>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</si>
  <si>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</si>
  <si>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</si>
  <si>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</si>
  <si>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</si>
  <si>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</si>
  <si>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</si>
  <si>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</si>
  <si>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</si>
  <si>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</si>
  <si>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</si>
  <si>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</si>
  <si>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</si>
  <si>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</si>
  <si>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</si>
  <si>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</si>
  <si>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</si>
  <si>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</si>
  <si>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</si>
  <si>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</si>
  <si>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</si>
  <si>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</si>
  <si>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</si>
  <si>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</si>
  <si>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</si>
  <si>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</si>
  <si>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</si>
  <si>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</si>
  <si>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</si>
  <si>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</si>
  <si>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</si>
  <si>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</si>
  <si>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</si>
  <si>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</si>
  <si>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</si>
  <si>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</si>
  <si>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</si>
  <si>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</si>
  <si>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</si>
  <si>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</si>
  <si>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</si>
  <si>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</si>
  <si>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</si>
  <si>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</si>
  <si>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</si>
  <si>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</si>
  <si>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</si>
  <si>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</si>
  <si>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</si>
  <si>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</si>
  <si>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</si>
  <si>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</si>
  <si>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</si>
  <si>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</si>
  <si>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</si>
  <si>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</si>
  <si>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</si>
  <si>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</si>
  <si>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</si>
  <si>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</si>
  <si>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</si>
  <si>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</si>
  <si>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</si>
  <si>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</si>
  <si>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</si>
  <si>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</si>
  <si>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</si>
  <si>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</si>
  <si>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</si>
  <si>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</si>
  <si>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</si>
  <si>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</si>
  <si>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</si>
  <si>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</si>
  <si>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</si>
  <si>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</si>
  <si>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</si>
  <si>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</si>
  <si>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</si>
  <si>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</si>
  <si>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</si>
  <si>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</si>
  <si>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</si>
  <si>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</si>
  <si>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</si>
  <si>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</si>
  <si>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</si>
  <si>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</si>
  <si>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</si>
  <si>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</si>
  <si>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</si>
  <si>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</si>
  <si>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</si>
  <si>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</si>
  <si>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</si>
  <si>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</si>
  <si>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</si>
  <si>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</si>
  <si>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</si>
  <si>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</si>
  <si>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</si>
  <si>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</si>
  <si>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</si>
  <si>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</si>
  <si>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</si>
  <si>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</si>
  <si>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</si>
  <si>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</si>
  <si>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</si>
  <si>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</si>
  <si>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</si>
  <si>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</si>
  <si>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</si>
  <si>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</si>
  <si>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</si>
  <si>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</si>
  <si>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</si>
  <si>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</si>
  <si>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</si>
  <si>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</si>
  <si>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</si>
  <si>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</si>
  <si>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</si>
  <si>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</si>
  <si>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</si>
  <si>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</si>
  <si>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</si>
  <si>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</si>
  <si>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</si>
  <si>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</si>
  <si>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</si>
  <si>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</si>
  <si>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</si>
  <si>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</si>
  <si>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</si>
  <si>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</si>
  <si>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</si>
  <si>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</si>
  <si>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</si>
  <si>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</si>
  <si>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</si>
  <si>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</si>
  <si>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</si>
  <si>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</si>
  <si>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</si>
  <si>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</si>
  <si>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</si>
  <si>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</si>
  <si>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</si>
  <si>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</si>
  <si>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</si>
  <si>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</si>
  <si>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</si>
  <si>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</si>
  <si>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</si>
  <si>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</si>
  <si>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</si>
  <si>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</si>
  <si>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</si>
  <si>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</si>
  <si>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</si>
  <si>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</si>
  <si>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</si>
  <si>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</si>
  <si>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</si>
  <si>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</si>
  <si>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</si>
  <si>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</si>
  <si>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</si>
  <si>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</si>
  <si>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</si>
  <si>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</si>
  <si>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</si>
  <si>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</si>
  <si>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</si>
  <si>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</si>
  <si>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</si>
  <si>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</si>
  <si>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</si>
  <si>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</si>
  <si>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</si>
  <si>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</si>
  <si>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</si>
  <si>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</si>
  <si>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</si>
  <si>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</si>
  <si>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</si>
  <si>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</si>
  <si>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</si>
  <si>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</si>
  <si>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</si>
  <si>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</si>
  <si>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</si>
  <si>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</si>
  <si>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</si>
  <si>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</si>
  <si>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</si>
  <si>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</si>
  <si>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</si>
  <si>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</si>
  <si>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</si>
  <si>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</si>
  <si>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</si>
  <si>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</si>
  <si>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</si>
  <si>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</si>
  <si>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</si>
  <si>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</si>
  <si>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</si>
  <si>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</si>
  <si>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</si>
  <si>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</si>
  <si>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</si>
  <si>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</si>
  <si>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</si>
  <si>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</si>
  <si>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</si>
  <si>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</si>
  <si>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</si>
  <si>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</si>
  <si>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</si>
  <si>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</si>
  <si>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</si>
  <si>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</si>
  <si>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</si>
  <si>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</si>
  <si>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</si>
  <si>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</si>
  <si>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</si>
  <si>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</si>
  <si>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</si>
  <si>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</si>
  <si>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</si>
  <si>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</si>
  <si>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</si>
  <si>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</si>
  <si>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</si>
  <si>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</si>
  <si>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</si>
  <si>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</si>
  <si>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</si>
  <si>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</si>
  <si>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</si>
  <si>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</si>
  <si>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</si>
  <si>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</si>
  <si>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</si>
  <si>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</si>
  <si>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</si>
  <si>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</si>
  <si>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</si>
  <si>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</si>
  <si>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</si>
  <si>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</si>
  <si>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</si>
  <si>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</si>
  <si>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</si>
  <si>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</si>
  <si>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</si>
  <si>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</si>
  <si>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</si>
  <si>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</si>
  <si>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</si>
  <si>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</si>
  <si>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</si>
  <si>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</si>
  <si>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</si>
  <si>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</si>
  <si>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</si>
  <si>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</si>
  <si>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</si>
  <si>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</si>
  <si>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</si>
  <si>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</si>
  <si>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</si>
  <si>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</si>
  <si>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</si>
  <si>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</si>
  <si>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</si>
  <si>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</si>
  <si>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</si>
  <si>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</si>
  <si>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</si>
  <si>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</si>
  <si>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</si>
  <si>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</si>
  <si>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</si>
  <si>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</si>
  <si>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</si>
  <si>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</si>
  <si>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</si>
  <si>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</si>
  <si>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</si>
  <si>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</si>
  <si>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</si>
  <si>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</si>
  <si>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</si>
  <si>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</si>
  <si>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</si>
  <si>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</si>
  <si>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</si>
  <si>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</si>
  <si>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</si>
  <si>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</si>
  <si>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</si>
  <si>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</si>
  <si>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</si>
  <si>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</si>
  <si>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</si>
  <si>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</si>
  <si>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</si>
  <si>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</si>
  <si>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</si>
  <si>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</si>
  <si>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</si>
  <si>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</si>
  <si>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</si>
  <si>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</si>
  <si>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</si>
  <si>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</si>
  <si>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</si>
  <si>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</si>
  <si>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</si>
  <si>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</si>
  <si>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</si>
  <si>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</si>
  <si>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</si>
  <si>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</si>
  <si>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</si>
  <si>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</si>
  <si>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</si>
  <si>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</si>
  <si>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</si>
  <si>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</si>
  <si>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</si>
  <si>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</si>
  <si>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</si>
  <si>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</si>
  <si>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</si>
  <si>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</si>
  <si>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</si>
  <si>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</si>
  <si>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</si>
  <si>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</si>
  <si>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</si>
  <si>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</si>
  <si>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</si>
  <si>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</si>
  <si>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</si>
  <si>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</si>
  <si>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</si>
  <si>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</si>
  <si>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</si>
  <si>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</si>
  <si>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</si>
  <si>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</si>
  <si>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</si>
  <si>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</si>
  <si>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</si>
  <si>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</si>
  <si>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</si>
  <si>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</si>
  <si>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</si>
  <si>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</si>
  <si>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</si>
  <si>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</si>
  <si>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</si>
  <si>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</si>
  <si>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</si>
  <si>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</si>
  <si>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</si>
  <si>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</si>
  <si>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</si>
  <si>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</si>
  <si>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</si>
  <si>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</si>
  <si>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</si>
  <si>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</si>
  <si>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</si>
  <si>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</si>
  <si>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</si>
  <si>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</si>
  <si>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</si>
  <si>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</si>
  <si>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</si>
  <si>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</si>
  <si>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</si>
  <si>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</si>
  <si>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</si>
  <si>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</si>
  <si>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</si>
  <si>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</si>
  <si>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</si>
  <si>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</si>
  <si>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</si>
  <si>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</si>
  <si>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</si>
  <si>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</si>
  <si>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</si>
  <si>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</si>
  <si>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</si>
  <si>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</si>
  <si>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</si>
  <si>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</si>
  <si>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</si>
  <si>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</si>
  <si>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</si>
  <si>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</si>
  <si>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</si>
  <si>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</si>
  <si>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</si>
  <si>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</si>
  <si>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</si>
  <si>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</si>
  <si>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</si>
  <si>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</si>
  <si>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</si>
  <si>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</si>
  <si>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</si>
  <si>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</si>
  <si>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</si>
  <si>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</si>
  <si>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</si>
  <si>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</si>
  <si>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</si>
  <si>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</si>
  <si>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</si>
  <si>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</si>
  <si>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</si>
  <si>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</si>
  <si>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</si>
  <si>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</si>
  <si>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</si>
  <si>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</si>
  <si>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</si>
  <si>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</si>
  <si>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</si>
  <si>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</si>
  <si>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</si>
  <si>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</si>
  <si>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</si>
  <si>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</si>
  <si>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</si>
  <si>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</si>
  <si>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</si>
  <si>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</si>
  <si>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</si>
  <si>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</si>
  <si>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</si>
  <si>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</si>
  <si>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</si>
  <si>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</si>
  <si>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</si>
  <si>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</si>
  <si>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</si>
  <si>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</si>
  <si>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</si>
  <si>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</si>
  <si>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</si>
  <si>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</si>
  <si>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</si>
  <si>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</si>
  <si>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</si>
  <si>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</si>
  <si>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</si>
  <si>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</si>
  <si>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</si>
  <si>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</si>
  <si>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</si>
  <si>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</si>
  <si>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</si>
  <si>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</si>
  <si>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</si>
  <si>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</si>
  <si>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</si>
  <si>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</si>
  <si>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</si>
  <si>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</si>
  <si>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</si>
  <si>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</si>
  <si>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</si>
  <si>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</si>
  <si>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</si>
  <si>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</si>
  <si>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</si>
  <si>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</si>
  <si>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</si>
  <si>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</si>
  <si>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</si>
  <si>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</si>
  <si>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</si>
  <si>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</si>
  <si>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</si>
  <si>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</si>
  <si>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</si>
  <si>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</si>
  <si>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</si>
  <si>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</si>
  <si>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</si>
  <si>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</si>
  <si>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</si>
  <si>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</si>
  <si>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</si>
  <si>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</si>
  <si>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</si>
  <si>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</si>
  <si>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</si>
  <si>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</si>
  <si>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</si>
  <si>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</si>
  <si>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</si>
  <si>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</si>
  <si>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</si>
  <si>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</si>
  <si>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</si>
  <si>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</si>
  <si>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</si>
  <si>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</si>
  <si>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</si>
  <si>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</si>
  <si>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</si>
  <si>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</si>
  <si>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</si>
  <si>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</si>
  <si>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</si>
  <si>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</si>
  <si>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</si>
  <si>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</si>
  <si>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</si>
  <si>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</si>
  <si>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</si>
  <si>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</si>
  <si>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</si>
  <si>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</si>
  <si>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</si>
  <si>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</si>
  <si>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</si>
  <si>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</si>
  <si>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</si>
  <si>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</si>
  <si>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</si>
  <si>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</si>
  <si>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</si>
  <si>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</si>
  <si>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</si>
  <si>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</si>
  <si>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</si>
  <si>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</si>
  <si>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</si>
  <si>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</si>
  <si>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</si>
  <si>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</si>
  <si>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</si>
  <si>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</si>
  <si>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</si>
  <si>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</si>
  <si>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</si>
  <si>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</si>
  <si>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</si>
  <si>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</si>
  <si>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</si>
  <si>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</si>
  <si>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</si>
  <si>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</si>
  <si>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</si>
  <si>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</si>
  <si>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</si>
  <si>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</si>
  <si>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</si>
  <si>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</si>
  <si>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</si>
  <si>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</si>
  <si>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</si>
  <si>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</si>
  <si>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</si>
  <si>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</si>
  <si>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</si>
  <si>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</si>
  <si>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</si>
  <si>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</si>
  <si>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</si>
  <si>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</si>
  <si>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</si>
  <si>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</si>
  <si>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</si>
  <si>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</si>
  <si>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</si>
  <si>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</si>
  <si>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</si>
  <si>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</si>
  <si>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</si>
  <si>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</si>
  <si>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</si>
  <si>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</si>
  <si>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</si>
  <si>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</si>
  <si>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</si>
  <si>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</si>
  <si>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</si>
  <si>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</si>
  <si>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</si>
  <si>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</si>
  <si>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</si>
  <si>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</si>
  <si>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</si>
  <si>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</si>
  <si>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</si>
  <si>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</si>
  <si>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</si>
  <si>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</si>
  <si>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</si>
  <si>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</si>
  <si>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</si>
  <si>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</si>
  <si>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</si>
  <si>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</si>
  <si>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</si>
  <si>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</si>
  <si>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</si>
  <si>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</si>
  <si>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</si>
  <si>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</si>
  <si>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</si>
  <si>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</si>
  <si>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</si>
  <si>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</si>
  <si>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</si>
  <si>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</si>
  <si>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</si>
  <si>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</si>
  <si>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</si>
  <si>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</si>
  <si>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</si>
  <si>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</si>
  <si>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</si>
  <si>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</si>
  <si>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</si>
  <si>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</si>
  <si>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</si>
  <si>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</si>
  <si>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</si>
  <si>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</si>
  <si>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</si>
  <si>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</si>
  <si>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</si>
  <si>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</si>
  <si>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</si>
  <si>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</si>
  <si>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</si>
  <si>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</si>
  <si>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</si>
  <si>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</si>
  <si>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</si>
  <si>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</si>
  <si>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</si>
  <si>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</si>
  <si>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</si>
  <si>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</si>
  <si>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</si>
  <si>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</si>
  <si>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</si>
  <si>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</si>
  <si>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</si>
  <si>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</si>
  <si>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</si>
  <si>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</si>
  <si>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</si>
  <si>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</si>
  <si>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</si>
  <si>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</si>
  <si>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</si>
  <si>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</si>
  <si>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</si>
  <si>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</si>
  <si>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</si>
  <si>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</si>
  <si>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</si>
  <si>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</si>
  <si>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</si>
  <si>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</si>
  <si>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</si>
  <si>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</si>
  <si>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</si>
  <si>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</si>
  <si>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</si>
  <si>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</si>
  <si>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</si>
  <si>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</si>
  <si>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</si>
  <si>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</si>
  <si>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</si>
  <si>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</si>
  <si>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</si>
  <si>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</si>
  <si>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</si>
  <si>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</si>
  <si>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</si>
  <si>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</si>
  <si>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</si>
  <si>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</si>
  <si>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</si>
  <si>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</si>
  <si>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</si>
  <si>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</si>
  <si>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</si>
  <si>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</si>
  <si>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</si>
  <si>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</si>
  <si>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</si>
  <si>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</si>
  <si>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</si>
  <si>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</si>
  <si>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</si>
  <si>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</si>
  <si>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</si>
  <si>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</si>
  <si>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</si>
  <si>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</si>
  <si>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</si>
  <si>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</si>
  <si>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</si>
  <si>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</si>
  <si>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</si>
  <si>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</si>
  <si>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</si>
  <si>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</si>
  <si>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</si>
  <si>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</si>
  <si>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</si>
  <si>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</si>
  <si>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</si>
  <si>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</si>
  <si>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</si>
  <si>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</si>
  <si>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</si>
  <si>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</si>
  <si>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</si>
  <si>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</si>
  <si>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</si>
  <si>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</si>
  <si>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</si>
  <si>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</si>
  <si>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</si>
  <si>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</si>
  <si>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</si>
  <si>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</si>
  <si>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</si>
  <si>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</si>
  <si>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</si>
  <si>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</si>
  <si>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</si>
  <si>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</si>
  <si>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</si>
  <si>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</si>
  <si>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</si>
  <si>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</si>
  <si>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</si>
  <si>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</si>
  <si>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</si>
  <si>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</si>
  <si>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</si>
  <si>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</si>
  <si>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</si>
  <si>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</si>
  <si>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</si>
  <si>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</si>
  <si>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</si>
  <si>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</si>
  <si>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</si>
  <si>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</si>
  <si>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</si>
  <si>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</si>
  <si>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</si>
  <si>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</si>
  <si>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</si>
  <si>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</si>
  <si>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</si>
  <si>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</si>
  <si>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</si>
  <si>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</si>
  <si>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</si>
  <si>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</si>
  <si>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</si>
  <si>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</si>
  <si>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</si>
  <si>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</si>
  <si>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</si>
  <si>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</si>
  <si>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</si>
  <si>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</si>
  <si>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</si>
  <si>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</si>
  <si>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</si>
  <si>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</si>
  <si>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</si>
  <si>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</si>
  <si>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</si>
  <si>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</si>
  <si>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</si>
  <si>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</si>
  <si>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</si>
  <si>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</si>
  <si>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</si>
  <si>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</si>
  <si>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</si>
  <si>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</si>
  <si>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</si>
  <si>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</si>
  <si>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</si>
  <si>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</si>
  <si>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</si>
  <si>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</si>
  <si>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</si>
  <si>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</si>
  <si>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</si>
  <si>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</si>
  <si>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</si>
  <si>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</si>
  <si>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</si>
  <si>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</si>
  <si>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</si>
  <si>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</si>
  <si>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</si>
  <si>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</si>
  <si>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</si>
  <si>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</si>
  <si>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</si>
  <si>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</si>
  <si>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</si>
  <si>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</si>
  <si>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</si>
  <si>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</si>
  <si>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</si>
  <si>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</si>
  <si>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</si>
  <si>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</si>
  <si>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</si>
  <si>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</si>
  <si>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</si>
  <si>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</si>
  <si>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</si>
  <si>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</si>
  <si>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</si>
  <si>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</si>
  <si>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</si>
  <si>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</si>
  <si>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</si>
  <si>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</si>
  <si>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</si>
  <si>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</si>
  <si>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</si>
  <si>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</si>
  <si>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</si>
  <si>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</si>
  <si>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</si>
  <si>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</si>
  <si>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</si>
  <si>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</si>
  <si>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</si>
  <si>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</si>
  <si>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</si>
  <si>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</si>
  <si>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</si>
  <si>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</si>
  <si>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</si>
  <si>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</si>
  <si>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</si>
  <si>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</si>
  <si>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</si>
  <si>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</si>
  <si>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</si>
  <si>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</si>
  <si>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</si>
  <si>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</si>
  <si>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</si>
  <si>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</si>
  <si>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</si>
  <si>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</si>
  <si>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</si>
  <si>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</si>
  <si>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</si>
  <si>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</si>
  <si>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</si>
  <si>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</si>
  <si>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</si>
  <si>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</si>
  <si>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</si>
  <si>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</si>
  <si>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</si>
  <si>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</si>
  <si>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</si>
  <si>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</si>
  <si>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</si>
  <si>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</si>
  <si>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</si>
  <si>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</si>
  <si>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</si>
  <si>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</si>
  <si>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</si>
  <si>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</si>
  <si>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</si>
  <si>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</si>
  <si>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</si>
  <si>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</si>
  <si>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</si>
  <si>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</si>
  <si>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</si>
  <si>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</si>
  <si>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</si>
  <si>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</si>
  <si>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</si>
  <si>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</si>
  <si>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</si>
  <si>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</si>
  <si>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</si>
  <si>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</si>
  <si>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</si>
  <si>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</si>
  <si>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</si>
  <si>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</si>
  <si>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</si>
  <si>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</si>
  <si>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</si>
  <si>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</si>
  <si>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</si>
  <si>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</si>
  <si>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</si>
  <si>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</si>
  <si>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</si>
  <si>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</si>
  <si>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</si>
  <si>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</si>
  <si>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</si>
  <si>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</si>
  <si>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</si>
  <si>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</si>
  <si>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</si>
  <si>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</si>
  <si>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</si>
  <si>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</si>
  <si>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</si>
  <si>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</si>
  <si>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</si>
  <si>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</si>
  <si>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</si>
  <si>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</si>
  <si>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</si>
  <si>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</si>
  <si>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</si>
  <si>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</si>
  <si>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</si>
  <si>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</si>
  <si>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</si>
  <si>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</si>
  <si>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</si>
  <si>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</si>
  <si>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</si>
  <si>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</si>
  <si>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</si>
  <si>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</si>
  <si>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</si>
  <si>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</si>
  <si>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</si>
  <si>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</si>
  <si>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</si>
  <si>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</si>
  <si>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</si>
  <si>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</si>
  <si>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</si>
  <si>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</si>
  <si>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</si>
  <si>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</si>
  <si>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</si>
  <si>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</si>
  <si>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</si>
  <si>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</si>
  <si>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</si>
  <si>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</si>
  <si>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</si>
  <si>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</si>
  <si>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</si>
  <si>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</si>
  <si>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</si>
  <si>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</si>
  <si>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</si>
  <si>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</si>
  <si>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</si>
  <si>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</si>
  <si>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</si>
  <si>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</si>
  <si>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</si>
  <si>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</si>
  <si>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</si>
  <si>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</si>
  <si>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</si>
  <si>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</si>
  <si>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</si>
  <si>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</si>
  <si>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</si>
  <si>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</si>
  <si>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</si>
  <si>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</si>
  <si>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</si>
  <si>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</si>
  <si>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</si>
  <si>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</si>
  <si>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</si>
  <si>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</si>
  <si>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</si>
  <si>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</si>
  <si>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</si>
  <si>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</si>
  <si>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</si>
  <si>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</si>
  <si>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</si>
  <si>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</si>
  <si>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</si>
  <si>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</si>
  <si>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</si>
  <si>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</si>
  <si>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</si>
  <si>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</si>
  <si>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</si>
  <si>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</si>
  <si>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</si>
  <si>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</si>
  <si>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</si>
  <si>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</si>
  <si>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</si>
  <si>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</si>
  <si>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</si>
  <si>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</si>
  <si>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</si>
  <si>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</si>
  <si>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</si>
  <si>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</si>
  <si>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</si>
  <si>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</si>
  <si>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</si>
  <si>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</si>
  <si>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</si>
  <si>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</si>
  <si>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</si>
  <si>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</si>
  <si>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</si>
  <si>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</si>
  <si>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</si>
  <si>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</si>
  <si>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</si>
  <si>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</si>
  <si>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</si>
  <si>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</si>
  <si>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</si>
  <si>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</si>
  <si>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</si>
  <si>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</si>
  <si>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</si>
  <si>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</si>
  <si>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</si>
  <si>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</si>
  <si>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</si>
  <si>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</si>
  <si>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</si>
  <si>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</si>
  <si>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</si>
  <si>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</si>
  <si>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</si>
  <si>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</si>
  <si>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</si>
  <si>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</si>
  <si>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</si>
  <si>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</si>
  <si>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</si>
  <si>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</si>
  <si>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</si>
  <si>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</si>
  <si>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</si>
  <si>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</si>
  <si>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</si>
  <si>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</si>
  <si>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</si>
  <si>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</si>
  <si>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</si>
  <si>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</si>
  <si>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</si>
  <si>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</si>
  <si>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</si>
  <si>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</si>
  <si>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</si>
  <si>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</si>
  <si>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</si>
  <si>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</si>
  <si>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</si>
  <si>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</si>
  <si>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</si>
  <si>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</si>
  <si>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</si>
  <si>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</si>
  <si>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</si>
  <si>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</si>
  <si>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</si>
  <si>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</si>
  <si>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</si>
  <si>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</si>
  <si>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</si>
  <si>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</si>
  <si>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</si>
  <si>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</si>
  <si>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</si>
  <si>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</si>
  <si>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</si>
  <si>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</si>
  <si>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</si>
  <si>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</si>
  <si>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</si>
  <si>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</si>
  <si>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</si>
  <si>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</si>
  <si>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</si>
  <si>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</si>
  <si>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</si>
  <si>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</si>
  <si>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</si>
  <si>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</si>
  <si>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</si>
  <si>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</si>
  <si>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</si>
  <si>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</si>
  <si>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</si>
  <si>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</si>
  <si>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</si>
  <si>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</si>
  <si>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</si>
  <si>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</si>
  <si>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</si>
  <si>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</si>
  <si>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</si>
  <si>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</si>
  <si>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</si>
  <si>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</si>
  <si>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</si>
  <si>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</si>
  <si>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</si>
  <si>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</si>
  <si>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</si>
  <si>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</si>
  <si>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</si>
  <si>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</si>
  <si>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</si>
  <si>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</si>
  <si>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</si>
  <si>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</si>
  <si>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</si>
  <si>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</si>
  <si>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</si>
  <si>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</si>
  <si>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</si>
  <si>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</si>
  <si>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</si>
  <si>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</si>
  <si>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</si>
  <si>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</si>
  <si>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</si>
  <si>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</si>
  <si>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</si>
  <si>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</si>
  <si>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</si>
  <si>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</si>
  <si>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</si>
  <si>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</si>
  <si>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</si>
  <si>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</si>
  <si>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</si>
  <si>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</si>
  <si>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</si>
  <si>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</si>
  <si>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</si>
  <si>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</si>
  <si>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</si>
  <si>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</si>
  <si>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</si>
  <si>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</si>
  <si>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</si>
  <si>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</si>
  <si>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</si>
  <si>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</si>
  <si>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</si>
  <si>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</si>
  <si>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</si>
  <si>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</si>
  <si>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</si>
  <si>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</si>
  <si>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</si>
  <si>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</si>
  <si>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</si>
  <si>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</si>
  <si>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</si>
  <si>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</si>
  <si>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</si>
  <si>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</si>
  <si>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</si>
  <si>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</si>
  <si>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</si>
  <si>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</si>
  <si>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</si>
  <si>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</si>
  <si>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</si>
  <si>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</si>
  <si>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</si>
  <si>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</si>
  <si>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</si>
  <si>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</si>
  <si>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</si>
  <si>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</si>
  <si>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</si>
  <si>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</si>
  <si>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</si>
  <si>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</si>
  <si>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</si>
  <si>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</si>
  <si>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</si>
  <si>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</si>
  <si>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</si>
  <si>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</si>
  <si>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</si>
  <si>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</si>
  <si>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</si>
  <si>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</si>
  <si>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</si>
  <si>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</si>
  <si>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</si>
  <si>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</si>
  <si>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</si>
  <si>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</si>
  <si>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</si>
  <si>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</si>
  <si>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</si>
  <si>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</si>
  <si>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</si>
  <si>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</si>
  <si>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</si>
  <si>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</si>
  <si>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</si>
  <si>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</si>
  <si>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</si>
  <si>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</si>
  <si>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</si>
  <si>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</si>
  <si>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</si>
  <si>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</si>
  <si>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</si>
  <si>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</si>
  <si>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</si>
  <si>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</si>
  <si>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</si>
  <si>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</si>
  <si>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</si>
  <si>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</si>
  <si>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</si>
  <si>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</si>
  <si>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</si>
  <si>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</si>
  <si>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</si>
  <si>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</si>
  <si>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</si>
  <si>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</si>
  <si>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</si>
  <si>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</si>
  <si>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</si>
  <si>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</si>
  <si>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</si>
  <si>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</si>
  <si>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</si>
  <si>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</si>
  <si>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</si>
  <si>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</si>
  <si>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</si>
  <si>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</si>
  <si>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</si>
  <si>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</si>
  <si>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</si>
  <si>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</si>
  <si>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</si>
  <si>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</si>
  <si>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</si>
  <si>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</si>
  <si>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</si>
  <si>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</si>
  <si>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</si>
  <si>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</si>
  <si>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</si>
  <si>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</si>
  <si>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</si>
  <si>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</si>
  <si>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</si>
  <si>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</si>
  <si>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</si>
  <si>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</si>
  <si>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</si>
  <si>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</si>
  <si>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</si>
  <si>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</si>
  <si>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</si>
  <si>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</si>
  <si>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</si>
  <si>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</si>
  <si>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</si>
  <si>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</si>
  <si>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</si>
  <si>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</si>
  <si>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</si>
  <si>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</si>
  <si>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</si>
  <si>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</si>
  <si>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</si>
  <si>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</si>
  <si>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</si>
  <si>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</si>
  <si>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</si>
  <si>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</si>
  <si>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</si>
  <si>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</si>
  <si>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</si>
  <si>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</si>
  <si>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</si>
  <si>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</si>
  <si>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</si>
  <si>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</si>
  <si>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</si>
  <si>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</si>
  <si>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</si>
  <si>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</si>
  <si>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</si>
  <si>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</si>
  <si>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</si>
  <si>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</si>
  <si>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</si>
  <si>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</si>
  <si>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</si>
  <si>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</si>
  <si>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</si>
  <si>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</si>
  <si>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</si>
  <si>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</si>
  <si>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</si>
  <si>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</si>
  <si>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</si>
  <si>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</si>
  <si>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</si>
  <si>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</si>
  <si>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</si>
  <si>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</si>
  <si>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</si>
  <si>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</si>
  <si>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</si>
  <si>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</si>
  <si>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</si>
  <si>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</si>
  <si>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</si>
  <si>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</si>
  <si>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</si>
  <si>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</si>
  <si>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</si>
  <si>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</si>
  <si>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</si>
  <si>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</si>
  <si>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</si>
  <si>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</si>
  <si>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</si>
  <si>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</si>
  <si>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</si>
  <si>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</si>
  <si>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</si>
  <si>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</si>
  <si>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</si>
  <si>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</si>
  <si>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</si>
  <si>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</si>
  <si>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</si>
  <si>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</si>
  <si>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</si>
  <si>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</si>
  <si>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</si>
  <si>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</si>
  <si>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</si>
  <si>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</si>
  <si>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</si>
  <si>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</si>
  <si>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</si>
  <si>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</si>
  <si>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</si>
  <si>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</si>
  <si>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</si>
  <si>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</si>
  <si>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</si>
  <si>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</si>
  <si>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</si>
  <si>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</si>
  <si>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</si>
  <si>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</si>
  <si>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</si>
  <si>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</si>
  <si>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</si>
  <si>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</si>
  <si>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</si>
  <si>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</si>
  <si>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</si>
  <si>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</si>
  <si>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</si>
  <si>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</si>
  <si>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</si>
  <si>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</si>
  <si>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</si>
  <si>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</si>
  <si>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</si>
  <si>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</si>
  <si>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</si>
  <si>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</si>
  <si>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</si>
  <si>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</si>
  <si>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</si>
  <si>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</si>
  <si>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</si>
  <si>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</si>
  <si>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</si>
  <si>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</si>
  <si>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</si>
  <si>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</si>
  <si>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</si>
  <si>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</si>
  <si>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</si>
  <si>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</si>
  <si>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</si>
  <si>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</si>
  <si>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</si>
  <si>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</si>
  <si>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</si>
  <si>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</si>
  <si>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</si>
  <si>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</si>
  <si>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</si>
  <si>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</si>
  <si>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</si>
  <si>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</si>
  <si>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</si>
  <si>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</si>
  <si>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</si>
  <si>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</si>
  <si>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</si>
  <si>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</si>
  <si>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</si>
  <si>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</si>
  <si>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</si>
  <si>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</si>
  <si>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</si>
  <si>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</si>
  <si>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</si>
  <si>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</si>
  <si>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</si>
  <si>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</si>
  <si>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</si>
  <si>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</si>
  <si>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</si>
  <si>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</si>
  <si>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</si>
  <si>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</si>
  <si>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</si>
  <si>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</si>
  <si>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</si>
  <si>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</si>
  <si>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</si>
  <si>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</si>
  <si>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</si>
  <si>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</si>
  <si>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</si>
  <si>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</si>
  <si>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</si>
  <si>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</si>
  <si>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</si>
  <si>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</si>
  <si>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</si>
  <si>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</si>
  <si>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</si>
  <si>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</si>
  <si>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</si>
  <si>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</si>
  <si>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</si>
  <si>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</si>
  <si>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</si>
  <si>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</si>
  <si>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</si>
  <si>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</si>
  <si>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</si>
  <si>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</si>
  <si>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</si>
  <si>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</si>
  <si>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</si>
  <si>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</si>
  <si>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</si>
  <si>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</si>
  <si>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</si>
  <si>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</si>
  <si>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</si>
  <si>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</si>
  <si>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</si>
  <si>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</si>
  <si>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</si>
  <si>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</si>
  <si>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</si>
  <si>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</si>
  <si>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</si>
  <si>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</si>
  <si>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</si>
  <si>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</si>
  <si>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</si>
  <si>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</si>
  <si>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</si>
  <si>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</si>
  <si>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</si>
  <si>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</si>
  <si>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</si>
  <si>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</si>
  <si>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</si>
  <si>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</si>
  <si>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</si>
  <si>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</si>
  <si>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</si>
  <si>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</si>
  <si>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</si>
  <si>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</si>
  <si>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</si>
  <si>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</si>
  <si>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</si>
  <si>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</si>
  <si>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</si>
  <si>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</si>
  <si>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</si>
  <si>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</si>
  <si>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</si>
  <si>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</si>
  <si>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</si>
  <si>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</si>
  <si>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</si>
  <si>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</si>
  <si>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</si>
  <si>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</si>
  <si>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</si>
  <si>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</si>
  <si>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</si>
  <si>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</si>
  <si>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</si>
  <si>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</si>
  <si>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</si>
  <si>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</si>
  <si>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</si>
  <si>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</si>
  <si>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</si>
  <si>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</si>
  <si>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</si>
  <si>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</si>
  <si>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</si>
  <si>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</si>
  <si>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</si>
  <si>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</si>
  <si>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</si>
  <si>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</si>
  <si>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</si>
  <si>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</si>
  <si>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</si>
  <si>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</si>
  <si>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</si>
  <si>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</si>
  <si>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</si>
  <si>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</si>
  <si>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</si>
  <si>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</si>
  <si>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</si>
  <si>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</si>
  <si>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</si>
  <si>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</si>
  <si>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</si>
  <si>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</si>
  <si>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</si>
  <si>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</si>
  <si>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</si>
  <si>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</si>
  <si>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</si>
  <si>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</si>
  <si>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</si>
  <si>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</si>
  <si>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</si>
  <si>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</si>
  <si>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</si>
  <si>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</si>
  <si>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</si>
  <si>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</si>
  <si>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</si>
  <si>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</si>
  <si>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</si>
  <si>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</si>
  <si>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</si>
  <si>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</si>
  <si>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</si>
  <si>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</si>
  <si>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</si>
  <si>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</si>
  <si>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</si>
  <si>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</si>
  <si>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</si>
  <si>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</si>
  <si>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</si>
  <si>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</si>
  <si>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</si>
  <si>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</si>
  <si>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</si>
  <si>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</si>
  <si>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</si>
  <si>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</si>
  <si>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</si>
  <si>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</si>
  <si>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</si>
  <si>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</si>
  <si>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</si>
  <si>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</si>
  <si>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</si>
  <si>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</si>
  <si>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</si>
  <si>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</si>
  <si>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</si>
  <si>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</si>
  <si>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</si>
  <si>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</si>
  <si>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</si>
  <si>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</si>
  <si>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</si>
  <si>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</si>
  <si>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</si>
  <si>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</si>
  <si>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</si>
  <si>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</si>
  <si>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</si>
  <si>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</si>
  <si>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</si>
  <si>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</si>
  <si>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</si>
  <si>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</si>
  <si>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</si>
  <si>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</si>
  <si>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</si>
  <si>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</si>
  <si>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</si>
  <si>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</si>
  <si>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</si>
  <si>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</si>
  <si>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</si>
  <si>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</si>
  <si>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</si>
  <si>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</si>
  <si>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</si>
  <si>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</si>
  <si>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</si>
  <si>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</si>
  <si>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</si>
  <si>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</si>
  <si>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</si>
  <si>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</si>
  <si>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</si>
  <si>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</si>
  <si>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</si>
  <si>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</si>
  <si>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</si>
  <si>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</si>
  <si>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</si>
  <si>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</si>
  <si>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</si>
  <si>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</si>
  <si>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</si>
  <si>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</si>
  <si>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</si>
  <si>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</si>
  <si>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</si>
  <si>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</si>
  <si>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</si>
  <si>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</si>
  <si>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</si>
  <si>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</si>
  <si>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</si>
  <si>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</si>
  <si>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</si>
  <si>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</si>
  <si>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</si>
  <si>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</si>
  <si>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</si>
  <si>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</si>
  <si>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</si>
  <si>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</si>
  <si>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</si>
  <si>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</si>
  <si>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</si>
  <si>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</si>
  <si>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</si>
  <si>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</si>
  <si>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</si>
  <si>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</si>
  <si>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</si>
  <si>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</si>
  <si>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</si>
  <si>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</si>
  <si>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</si>
  <si>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</si>
  <si>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</si>
  <si>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</si>
  <si>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</si>
  <si>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</si>
  <si>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</si>
  <si>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</si>
  <si>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</si>
  <si>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</si>
  <si>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</si>
  <si>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</si>
  <si>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</si>
  <si>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</si>
  <si>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</si>
  <si>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</si>
  <si>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</si>
  <si>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</si>
  <si>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</si>
  <si>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</si>
  <si>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</si>
  <si>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</si>
  <si>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</si>
  <si>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</si>
  <si>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</si>
  <si>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</si>
  <si>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</si>
  <si>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</si>
  <si>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</si>
  <si>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</si>
  <si>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</si>
  <si>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</si>
  <si>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</si>
  <si>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</si>
  <si>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</si>
  <si>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</si>
  <si>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</si>
  <si>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</si>
  <si>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</si>
  <si>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</si>
  <si>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</si>
  <si>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</si>
  <si>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</si>
  <si>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</si>
  <si>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</si>
  <si>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</si>
  <si>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</si>
  <si>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</si>
  <si>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</si>
  <si>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</si>
  <si>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</si>
  <si>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</si>
  <si>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</si>
  <si>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</si>
  <si>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</si>
  <si>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</si>
  <si>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</si>
  <si>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</si>
  <si>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</si>
  <si>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</si>
  <si>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</si>
  <si>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</si>
  <si>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</si>
  <si>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</si>
  <si>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</si>
  <si>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</si>
  <si>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</si>
  <si>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</si>
  <si>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</si>
  <si>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</si>
  <si>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</si>
  <si>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</si>
  <si>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</si>
  <si>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</si>
  <si>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</si>
  <si>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</si>
  <si>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</si>
  <si>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</si>
  <si>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</si>
  <si>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</si>
  <si>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</si>
  <si>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</si>
  <si>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</si>
  <si>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</si>
  <si>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</si>
  <si>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</si>
  <si>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</si>
  <si>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</si>
  <si>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</si>
  <si>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</si>
  <si>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</si>
  <si>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</si>
  <si>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</si>
  <si>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</si>
  <si>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</si>
  <si>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</si>
  <si>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</si>
  <si>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</si>
  <si>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</si>
  <si>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</si>
  <si>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</si>
  <si>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</si>
  <si>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</si>
  <si>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</si>
  <si>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</si>
  <si>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</si>
  <si>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</si>
  <si>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</si>
  <si>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</si>
  <si>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</si>
  <si>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</si>
  <si>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</si>
  <si>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</si>
  <si>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</si>
  <si>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</si>
  <si>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</si>
  <si>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</si>
  <si>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</si>
  <si>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</si>
  <si>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</si>
  <si>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</si>
  <si>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</si>
  <si>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</si>
  <si>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</si>
  <si>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</si>
  <si>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</si>
  <si>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</si>
  <si>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</si>
  <si>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</si>
  <si>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</si>
  <si>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</si>
  <si>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</si>
  <si>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</si>
  <si>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</si>
  <si>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</si>
  <si>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</si>
  <si>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</si>
  <si>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</si>
  <si>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</si>
  <si>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</si>
  <si>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</si>
  <si>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</si>
  <si>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</si>
  <si>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</si>
  <si>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</si>
  <si>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</si>
  <si>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</si>
  <si>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</si>
  <si>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</si>
  <si>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</si>
  <si>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</si>
  <si>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</si>
  <si>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</si>
  <si>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</si>
  <si>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</si>
  <si>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</si>
  <si>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</si>
  <si>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</si>
  <si>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</si>
  <si>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</si>
  <si>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</si>
  <si>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</si>
  <si>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</si>
  <si>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</si>
  <si>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</si>
  <si>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</si>
  <si>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</si>
  <si>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</si>
  <si>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</si>
  <si>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</si>
  <si>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</si>
  <si>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</si>
  <si>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</si>
  <si>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</si>
  <si>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</si>
  <si>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</si>
  <si>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</si>
  <si>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</si>
  <si>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</si>
  <si>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</si>
  <si>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</si>
  <si>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</si>
  <si>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</si>
  <si>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</si>
  <si>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</si>
  <si>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</si>
  <si>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</si>
  <si>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</si>
  <si>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</si>
  <si>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</si>
  <si>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</si>
  <si>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</si>
  <si>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</si>
  <si>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</si>
  <si>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</si>
  <si>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</si>
  <si>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</si>
  <si>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</si>
  <si>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</si>
  <si>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</si>
  <si>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</si>
  <si>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</si>
  <si>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</si>
  <si>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</si>
  <si>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</si>
  <si>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</si>
  <si>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</si>
  <si>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</si>
  <si>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</si>
  <si>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</si>
  <si>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</si>
  <si>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</si>
  <si>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</si>
  <si>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</si>
  <si>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</si>
  <si>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</si>
  <si>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</si>
  <si>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</si>
  <si>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</si>
  <si>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</si>
  <si>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</si>
  <si>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</si>
  <si>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</si>
  <si>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</si>
  <si>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</si>
  <si>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</si>
  <si>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</si>
  <si>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</si>
  <si>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</si>
  <si>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</si>
  <si>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</si>
  <si>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</si>
  <si>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</si>
  <si>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</si>
  <si>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</si>
  <si>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</si>
  <si>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</si>
  <si>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</si>
  <si>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</si>
  <si>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</si>
  <si>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</si>
  <si>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</si>
  <si>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</si>
  <si>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</si>
  <si>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</si>
  <si>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</si>
  <si>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</si>
  <si>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</si>
  <si>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</si>
  <si>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</si>
  <si>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</si>
  <si>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</si>
  <si>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</si>
  <si>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</si>
  <si>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</si>
  <si>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</si>
  <si>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</si>
  <si>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</si>
  <si>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</si>
  <si>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</si>
  <si>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</si>
  <si>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</si>
  <si>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</si>
  <si>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</si>
  <si>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</si>
  <si>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</si>
  <si>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</si>
  <si>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</si>
  <si>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</si>
  <si>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</si>
  <si>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</si>
  <si>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</si>
  <si>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</si>
  <si>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</si>
  <si>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</si>
  <si>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</si>
  <si>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</si>
  <si>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</si>
  <si>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</si>
  <si>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</si>
  <si>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</si>
  <si>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</si>
  <si>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</si>
  <si>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</si>
  <si>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</si>
  <si>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</si>
  <si>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</si>
  <si>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</si>
  <si>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</si>
  <si>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</si>
  <si>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</si>
  <si>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</si>
  <si>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</si>
  <si>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</si>
  <si>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</si>
  <si>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</si>
  <si>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</si>
  <si>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</si>
  <si>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</si>
  <si>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</si>
  <si>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</si>
  <si>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</si>
  <si>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</si>
  <si>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</si>
  <si>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</si>
  <si>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</si>
  <si>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</si>
  <si>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</si>
  <si>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</si>
  <si>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</si>
  <si>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</si>
  <si>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</si>
  <si>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</si>
  <si>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</si>
  <si>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</si>
  <si>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</si>
  <si>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</si>
  <si>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</si>
  <si>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</si>
  <si>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</si>
  <si>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</si>
  <si>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</si>
  <si>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</si>
  <si>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</si>
  <si>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</si>
  <si>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</si>
  <si>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</si>
  <si>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</si>
  <si>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</si>
  <si>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</si>
  <si>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</si>
  <si>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</si>
  <si>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</si>
  <si>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</si>
  <si>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</si>
  <si>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</si>
  <si>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</si>
  <si>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</si>
  <si>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</si>
  <si>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</si>
  <si>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</si>
  <si>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</si>
  <si>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</si>
  <si>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</si>
  <si>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</si>
  <si>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</si>
  <si>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</si>
  <si>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</si>
  <si>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</si>
  <si>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</si>
  <si>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</si>
  <si>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</si>
  <si>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</si>
  <si>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</si>
  <si>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</si>
  <si>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</si>
  <si>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</si>
  <si>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</si>
  <si>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</si>
  <si>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</si>
  <si>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</si>
  <si>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</si>
  <si>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</si>
  <si>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</si>
  <si>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</si>
  <si>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</si>
  <si>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</si>
  <si>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</si>
  <si>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</si>
  <si>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</si>
  <si>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</si>
  <si>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</si>
  <si>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</si>
  <si>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</si>
  <si>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</si>
  <si>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</si>
  <si>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</si>
  <si>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</si>
  <si>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</si>
  <si>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</si>
  <si>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</si>
  <si>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</si>
  <si>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</si>
  <si>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</si>
  <si>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</si>
  <si>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</si>
  <si>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</si>
  <si>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</si>
  <si>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</si>
  <si>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</si>
  <si>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</si>
  <si>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</si>
  <si>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</si>
  <si>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</si>
  <si>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</si>
  <si>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</si>
  <si>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</si>
  <si>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</si>
  <si>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</si>
  <si>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</si>
  <si>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</si>
  <si>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</si>
  <si>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</si>
  <si>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</si>
  <si>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</si>
  <si>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</si>
  <si>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</si>
  <si>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</si>
  <si>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</si>
  <si>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</si>
  <si>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</si>
  <si>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</si>
  <si>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</si>
  <si>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</si>
  <si>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</si>
  <si>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</si>
  <si>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</si>
  <si>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</si>
  <si>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</si>
  <si>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</si>
  <si>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</si>
  <si>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</si>
  <si>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</si>
  <si>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</si>
  <si>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</si>
  <si>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</si>
  <si>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</si>
  <si>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</si>
  <si>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</si>
  <si>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</si>
  <si>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</si>
  <si>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</si>
  <si>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</si>
  <si>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</si>
  <si>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</si>
  <si>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</si>
  <si>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</si>
  <si>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</si>
  <si>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</si>
  <si>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</si>
  <si>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</si>
  <si>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</si>
  <si>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</si>
  <si>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</si>
  <si>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</si>
  <si>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</si>
  <si>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</si>
  <si>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</si>
  <si>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</si>
  <si>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</si>
  <si>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</si>
  <si>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</si>
  <si>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</si>
  <si>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</si>
  <si>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</si>
  <si>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</si>
  <si>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</si>
  <si>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</si>
  <si>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</si>
  <si>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</si>
  <si>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</si>
  <si>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</si>
  <si>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</si>
  <si>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</si>
  <si>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</si>
  <si>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</si>
  <si>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</si>
  <si>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</si>
  <si>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</si>
  <si>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</si>
  <si>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</si>
  <si>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</si>
  <si>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</si>
  <si>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</si>
  <si>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</si>
  <si>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</si>
  <si>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</si>
  <si>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</si>
  <si>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</si>
  <si>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</si>
  <si>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</si>
  <si>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</si>
  <si>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</si>
  <si>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</si>
  <si>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</si>
  <si>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</si>
  <si>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</si>
  <si>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</si>
  <si>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</si>
  <si>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</si>
  <si>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</si>
  <si>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</si>
  <si>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</si>
  <si>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</si>
  <si>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</si>
  <si>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</si>
  <si>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</si>
  <si>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</si>
  <si>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</si>
  <si>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</si>
  <si>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</si>
  <si>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</si>
  <si>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</si>
  <si>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</si>
  <si>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</si>
  <si>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</si>
  <si>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</si>
  <si>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</si>
  <si>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</si>
  <si>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</si>
  <si>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</si>
  <si>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</si>
  <si>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</si>
  <si>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</si>
  <si>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</si>
  <si>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</si>
  <si>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</si>
  <si>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</si>
  <si>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</si>
  <si>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</si>
  <si>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</si>
  <si>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</si>
  <si>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</si>
  <si>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</si>
  <si>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</si>
  <si>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</si>
  <si>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</si>
  <si>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</si>
  <si>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</si>
  <si>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</si>
  <si>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</si>
  <si>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</si>
  <si>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</si>
  <si>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</si>
  <si>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</si>
  <si>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</si>
  <si>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</si>
  <si>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</si>
  <si>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</si>
  <si>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</si>
  <si>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</si>
  <si>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</si>
  <si>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</si>
  <si>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</si>
  <si>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</si>
  <si>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</si>
  <si>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</si>
  <si>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</si>
  <si>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</si>
  <si>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</si>
  <si>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</si>
  <si>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</si>
  <si>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</si>
  <si>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</si>
  <si>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</si>
  <si>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</si>
  <si>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</si>
  <si>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</si>
  <si>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</si>
  <si>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</si>
  <si>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</si>
  <si>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</si>
  <si>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</si>
  <si>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</si>
  <si>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</si>
  <si>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</si>
  <si>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</si>
  <si>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</si>
  <si>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</si>
  <si>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</si>
  <si>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</si>
  <si>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</si>
  <si>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</si>
  <si>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</si>
  <si>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</si>
  <si>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</si>
  <si>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</si>
  <si>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</si>
  <si>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</si>
  <si>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</si>
  <si>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</si>
  <si>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</si>
  <si>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</si>
  <si>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</si>
  <si>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</si>
  <si>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</si>
  <si>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</si>
  <si>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</si>
  <si>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</si>
  <si>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</si>
  <si>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</si>
  <si>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</si>
  <si>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</si>
  <si>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</si>
  <si>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</si>
  <si>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</si>
  <si>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</si>
  <si>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</si>
  <si>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</si>
  <si>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</si>
  <si>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</si>
  <si>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</si>
  <si>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</si>
  <si>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</si>
  <si>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</si>
  <si>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</si>
  <si>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</si>
  <si>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</si>
  <si>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</si>
  <si>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</si>
  <si>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</si>
  <si>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</si>
  <si>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</si>
  <si>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</si>
  <si>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</si>
  <si>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</si>
  <si>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</si>
  <si>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</si>
  <si>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</si>
  <si>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</si>
  <si>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</si>
  <si>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</si>
  <si>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</si>
  <si>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</si>
  <si>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</si>
  <si>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</si>
  <si>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</si>
  <si>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</si>
  <si>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</si>
  <si>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</si>
  <si>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</si>
  <si>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</si>
  <si>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</si>
  <si>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</si>
  <si>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</si>
  <si>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</si>
  <si>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</si>
  <si>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</si>
  <si>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</si>
  <si>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</si>
  <si>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</si>
  <si>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</si>
  <si>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</si>
  <si>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</si>
  <si>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</si>
  <si>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</si>
  <si>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</si>
  <si>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</si>
  <si>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</si>
  <si>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</si>
  <si>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</si>
  <si>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</si>
  <si>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</si>
  <si>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</si>
  <si>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</si>
  <si>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</si>
  <si>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</si>
  <si>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</si>
  <si>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</si>
  <si>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</si>
  <si>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</si>
  <si>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</si>
  <si>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</si>
  <si>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</si>
  <si>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</si>
  <si>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</si>
  <si>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</si>
  <si>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</si>
  <si>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</si>
  <si>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</si>
  <si>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</si>
  <si>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</si>
  <si>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</si>
  <si>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</si>
  <si>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</si>
  <si>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</si>
  <si>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</si>
  <si>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</si>
  <si>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</si>
  <si>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</si>
  <si>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</si>
  <si>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</si>
  <si>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</si>
  <si>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</si>
  <si>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</si>
  <si>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</si>
  <si>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</si>
  <si>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</si>
  <si>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</si>
  <si>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</si>
  <si>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</si>
  <si>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</si>
  <si>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</si>
  <si>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</si>
  <si>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</si>
  <si>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</si>
  <si>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</si>
  <si>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</si>
  <si>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</si>
  <si>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</si>
  <si>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</si>
  <si>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</si>
  <si>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</si>
  <si>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</si>
  <si>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</si>
  <si>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</si>
  <si>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</si>
  <si>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</si>
  <si>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</si>
  <si>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</si>
  <si>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</si>
  <si>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</si>
  <si>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</si>
  <si>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</si>
  <si>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</si>
  <si>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</si>
  <si>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</si>
  <si>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</si>
  <si>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</si>
  <si>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</si>
  <si>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</si>
  <si>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</si>
  <si>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</si>
  <si>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</si>
  <si>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</si>
  <si>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</si>
  <si>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</si>
  <si>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</si>
  <si>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</si>
  <si>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</si>
  <si>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</si>
  <si>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</si>
  <si>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</si>
  <si>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</si>
  <si>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</si>
  <si>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</si>
  <si>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</si>
  <si>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</si>
  <si>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</si>
  <si>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</si>
  <si>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</si>
  <si>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</si>
  <si>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</si>
  <si>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</si>
  <si>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</si>
  <si>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</si>
  <si>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</si>
  <si>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</si>
  <si>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</si>
  <si>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</si>
  <si>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</si>
  <si>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</si>
  <si>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</si>
  <si>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</si>
  <si>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</si>
  <si>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</si>
  <si>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</si>
  <si>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</si>
  <si>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</si>
  <si>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</si>
  <si>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</si>
  <si>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</si>
  <si>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</si>
  <si>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</si>
  <si>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</si>
  <si>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</si>
  <si>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</si>
  <si>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</si>
  <si>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</si>
  <si>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</si>
  <si>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</si>
  <si>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</si>
  <si>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</si>
  <si>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</si>
  <si>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</si>
  <si>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</si>
  <si>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</si>
  <si>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</si>
  <si>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</si>
  <si>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</si>
  <si>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</si>
  <si>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</si>
  <si>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</si>
  <si>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</si>
  <si>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</si>
  <si>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</si>
  <si>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</si>
  <si>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</si>
  <si>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</si>
  <si>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</si>
  <si>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</si>
  <si>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</si>
  <si>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</si>
  <si>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</si>
  <si>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</si>
  <si>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</si>
  <si>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</si>
  <si>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</si>
  <si>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</si>
  <si>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</si>
  <si>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</si>
  <si>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</si>
  <si>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</si>
  <si>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</si>
  <si>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</si>
  <si>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</si>
  <si>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</si>
  <si>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</si>
  <si>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</si>
  <si>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</si>
  <si>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</si>
  <si>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</si>
  <si>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</si>
  <si>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</si>
  <si>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</si>
  <si>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</si>
  <si>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</si>
  <si>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</si>
  <si>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</si>
  <si>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</si>
  <si>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</si>
  <si>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</si>
  <si>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</si>
  <si>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</si>
  <si>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</si>
  <si>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</si>
  <si>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</si>
  <si>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</si>
  <si>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</si>
  <si>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</si>
  <si>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</si>
  <si>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</si>
  <si>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</si>
  <si>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</si>
  <si>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</si>
  <si>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</si>
  <si>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</si>
  <si>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</si>
  <si>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</si>
  <si>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</si>
  <si>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</si>
  <si>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</si>
  <si>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</si>
  <si>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</si>
  <si>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</si>
  <si>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</si>
  <si>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</si>
  <si>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</si>
  <si>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</si>
  <si>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</si>
  <si>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</si>
  <si>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</si>
  <si>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</si>
  <si>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</si>
  <si>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</si>
  <si>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</si>
  <si>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</si>
  <si>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</si>
  <si>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</si>
  <si>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</si>
  <si>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</si>
  <si>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</si>
  <si>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</si>
  <si>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</si>
  <si>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</si>
  <si>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</si>
  <si>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</si>
  <si>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</si>
  <si>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</si>
  <si>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</si>
  <si>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</si>
  <si>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</si>
  <si>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</si>
  <si>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</si>
  <si>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</si>
  <si>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</si>
  <si>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</si>
  <si>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</si>
  <si>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</si>
  <si>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</si>
  <si>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</si>
  <si>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</si>
  <si>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</si>
  <si>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</si>
  <si>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</si>
  <si>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</si>
  <si>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</si>
  <si>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</si>
  <si>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</si>
  <si>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</si>
  <si>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</si>
  <si>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</si>
  <si>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</si>
  <si>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</si>
  <si>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</si>
  <si>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</si>
  <si>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</si>
  <si>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</si>
  <si>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</si>
  <si>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</si>
  <si>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</si>
  <si>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</si>
  <si>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</si>
  <si>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</si>
  <si>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</si>
  <si>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</si>
  <si>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</si>
  <si>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</si>
  <si>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</si>
  <si>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</si>
  <si>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</si>
  <si>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</si>
  <si>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</si>
  <si>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</si>
  <si>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</si>
  <si>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</si>
  <si>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</si>
  <si>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</si>
  <si>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</si>
  <si>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</si>
  <si>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</si>
  <si>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</si>
  <si>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</si>
  <si>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</si>
  <si>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</si>
  <si>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</si>
  <si>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</si>
  <si>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</si>
  <si>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</si>
  <si>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</si>
  <si>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</si>
  <si>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</si>
  <si>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</si>
  <si>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</si>
  <si>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</si>
  <si>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</si>
  <si>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</si>
  <si>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</si>
  <si>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</si>
  <si>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</si>
  <si>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</si>
  <si>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</si>
  <si>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</si>
  <si>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</si>
  <si>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</si>
  <si>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</si>
  <si>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</si>
  <si>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</si>
  <si>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</si>
  <si>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</si>
  <si>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</si>
  <si>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</si>
  <si>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</si>
  <si>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</si>
  <si>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</si>
  <si>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</si>
  <si>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</si>
  <si>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</si>
  <si>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</si>
  <si>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</si>
  <si>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</si>
  <si>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</si>
  <si>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</si>
  <si>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</si>
  <si>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</si>
  <si>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</si>
  <si>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</si>
  <si>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</si>
  <si>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</si>
  <si>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</si>
  <si>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</si>
  <si>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</si>
  <si>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</si>
  <si>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</si>
  <si>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</si>
  <si>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</si>
  <si>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</si>
  <si>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</si>
  <si>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</si>
  <si>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</si>
  <si>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</si>
  <si>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</si>
  <si>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</si>
  <si>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</si>
  <si>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</si>
  <si>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</si>
  <si>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</si>
  <si>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</si>
  <si>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</si>
  <si>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</si>
  <si>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</si>
  <si>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</si>
  <si>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</si>
  <si>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</si>
  <si>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</si>
  <si>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</si>
  <si>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</si>
  <si>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</si>
  <si>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</si>
  <si>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</si>
  <si>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</si>
  <si>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</si>
  <si>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</si>
  <si>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</si>
  <si>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</si>
  <si>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</si>
  <si>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</si>
  <si>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</si>
  <si>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</si>
  <si>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</si>
  <si>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</si>
  <si>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</si>
  <si>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</si>
  <si>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</si>
  <si>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</si>
  <si>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</si>
  <si>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</si>
  <si>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</si>
  <si>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</si>
  <si>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</si>
  <si>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</si>
  <si>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</si>
  <si>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</si>
  <si>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</si>
  <si>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</si>
  <si>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</si>
  <si>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</si>
  <si>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</si>
  <si>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</si>
  <si>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</si>
  <si>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</si>
  <si>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</si>
  <si>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</si>
  <si>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</si>
  <si>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</si>
  <si>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</si>
  <si>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</si>
  <si>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</si>
  <si>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</si>
  <si>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</si>
  <si>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</si>
  <si>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</si>
  <si>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</si>
  <si>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</si>
  <si>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</si>
  <si>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</si>
  <si>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</si>
  <si>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</si>
  <si>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</si>
  <si>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</si>
  <si>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</si>
  <si>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</si>
  <si>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</si>
  <si>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</si>
  <si>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</si>
  <si>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</si>
  <si>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</si>
  <si>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</si>
  <si>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</si>
  <si>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</si>
  <si>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</si>
  <si>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</si>
  <si>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</si>
  <si>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</si>
  <si>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</si>
  <si>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</si>
  <si>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</si>
  <si>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</si>
  <si>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</si>
  <si>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</si>
  <si>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</si>
  <si>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</si>
  <si>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</si>
  <si>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</si>
  <si>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</si>
  <si>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</si>
  <si>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</si>
  <si>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</si>
  <si>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</si>
  <si>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</si>
  <si>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</si>
  <si>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</si>
  <si>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</si>
  <si>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</si>
  <si>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</si>
  <si>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</si>
  <si>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</si>
  <si>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</si>
  <si>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</si>
  <si>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</si>
  <si>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</si>
  <si>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</si>
  <si>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</si>
  <si>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</si>
  <si>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</si>
  <si>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</si>
  <si>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</si>
  <si>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</si>
  <si>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</si>
  <si>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</si>
  <si>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</si>
  <si>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</si>
  <si>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</si>
  <si>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</si>
  <si>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</si>
  <si>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</si>
  <si>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</si>
  <si>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</si>
  <si>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</si>
  <si>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</si>
  <si>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</si>
  <si>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</si>
  <si>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</si>
  <si>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</si>
  <si>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</si>
  <si>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</si>
  <si>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</si>
  <si>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</si>
  <si>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</si>
  <si>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</si>
  <si>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</si>
  <si>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</si>
  <si>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</si>
  <si>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</si>
  <si>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</si>
  <si>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</si>
  <si>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</si>
  <si>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</si>
  <si>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</si>
  <si>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</si>
  <si>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</si>
  <si>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</si>
  <si>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</si>
  <si>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</si>
  <si>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</si>
  <si>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</si>
  <si>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</si>
  <si>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</si>
  <si>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</si>
  <si>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</si>
  <si>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</si>
  <si>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</si>
  <si>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</si>
  <si>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</si>
  <si>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</si>
  <si>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</si>
  <si>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</si>
  <si>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</si>
  <si>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</si>
  <si>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</si>
  <si>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</si>
  <si>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</si>
  <si>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</si>
  <si>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</si>
  <si>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</si>
  <si>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</si>
  <si>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</si>
  <si>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</si>
  <si>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</si>
  <si>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</si>
  <si>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</si>
  <si>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</si>
  <si>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</si>
  <si>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</si>
  <si>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</si>
  <si>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</si>
  <si>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</si>
  <si>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</si>
  <si>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</si>
  <si>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</si>
  <si>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</si>
  <si>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</si>
  <si>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</si>
  <si>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</si>
  <si>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</si>
  <si>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</si>
  <si>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</si>
  <si>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</si>
  <si>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</si>
  <si>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</si>
  <si>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</si>
  <si>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</si>
  <si>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</si>
  <si>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</si>
  <si>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</si>
  <si>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</si>
  <si>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</si>
  <si>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</si>
  <si>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</si>
  <si>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</si>
  <si>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</si>
  <si>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</si>
  <si>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</si>
  <si>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</si>
  <si>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</si>
  <si>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</si>
  <si>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</si>
  <si>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</si>
  <si>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</si>
  <si>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</si>
  <si>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</si>
  <si>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</si>
  <si>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</si>
  <si>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</si>
  <si>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</si>
  <si>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</si>
  <si>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</si>
  <si>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</si>
  <si>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</si>
  <si>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</si>
  <si>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</si>
  <si>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</si>
  <si>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</si>
  <si>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</si>
  <si>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</si>
  <si>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</si>
  <si>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</si>
  <si>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</si>
  <si>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</si>
  <si>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</si>
  <si>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</si>
  <si>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</si>
  <si>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</si>
  <si>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</si>
  <si>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</si>
  <si>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</si>
  <si>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</si>
  <si>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</si>
  <si>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</si>
  <si>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</si>
  <si>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</si>
  <si>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</si>
  <si>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</si>
  <si>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</si>
  <si>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</si>
  <si>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</si>
  <si>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</si>
  <si>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</si>
  <si>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</si>
  <si>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</si>
  <si>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</si>
  <si>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</si>
  <si>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</si>
  <si>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</si>
  <si>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</si>
  <si>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</si>
  <si>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</si>
  <si>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</si>
  <si>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</si>
  <si>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</si>
  <si>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</si>
  <si>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</si>
  <si>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</si>
  <si>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</si>
  <si>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</si>
  <si>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</si>
  <si>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</si>
  <si>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</si>
  <si>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</si>
  <si>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</si>
  <si>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</si>
  <si>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</si>
  <si>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</si>
  <si>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</si>
  <si>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</si>
  <si>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</si>
  <si>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</si>
  <si>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</si>
  <si>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</si>
  <si>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</si>
  <si>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</si>
  <si>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</si>
  <si>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</si>
  <si>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</si>
  <si>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</si>
  <si>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</si>
  <si>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</si>
  <si>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</si>
  <si>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</si>
  <si>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</si>
  <si>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</si>
  <si>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</si>
  <si>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</si>
  <si>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</si>
  <si>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</si>
  <si>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</si>
  <si>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</si>
  <si>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</si>
  <si>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</si>
  <si>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</si>
  <si>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</si>
  <si>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</si>
  <si>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</si>
  <si>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</si>
  <si>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</si>
  <si>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</si>
  <si>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</si>
  <si>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</si>
  <si>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</si>
  <si>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</si>
  <si>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</si>
  <si>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</si>
  <si>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</si>
  <si>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</si>
  <si>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</si>
  <si>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</si>
  <si>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</si>
  <si>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</si>
  <si>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</si>
  <si>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</si>
  <si>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</si>
  <si>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</si>
  <si>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</si>
  <si>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</si>
  <si>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</si>
  <si>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</si>
  <si>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</si>
  <si>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</si>
  <si>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</si>
  <si>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</si>
  <si>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</si>
  <si>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</si>
  <si>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</si>
  <si>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</si>
  <si>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</si>
  <si>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</si>
  <si>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</si>
  <si>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</si>
  <si>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</si>
  <si>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</si>
  <si>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</si>
  <si>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</si>
  <si>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</si>
  <si>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</si>
  <si>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</si>
  <si>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</si>
  <si>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</si>
  <si>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</si>
  <si>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</si>
  <si>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</si>
  <si>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</si>
  <si>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</si>
  <si>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</si>
  <si>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</si>
  <si>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</si>
  <si>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</si>
  <si>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</si>
  <si>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</si>
  <si>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</si>
  <si>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</si>
  <si>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</si>
  <si>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</si>
  <si>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</si>
  <si>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</si>
  <si>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</si>
  <si>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</si>
  <si>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</si>
  <si>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</si>
  <si>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</si>
  <si>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</si>
  <si>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</si>
  <si>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</si>
  <si>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</si>
  <si>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</si>
  <si>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</si>
  <si>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</si>
  <si>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</si>
  <si>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</si>
  <si>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</si>
  <si>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</si>
  <si>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</si>
  <si>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</si>
  <si>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</si>
  <si>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</si>
  <si>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</si>
  <si>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</si>
  <si>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</si>
  <si>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</si>
  <si>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</si>
  <si>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</si>
  <si>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</si>
  <si>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</si>
  <si>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</si>
  <si>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</si>
  <si>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</si>
  <si>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</si>
  <si>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</si>
  <si>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</si>
  <si>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</si>
  <si>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</si>
  <si>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</si>
  <si>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</si>
  <si>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</si>
  <si>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</si>
  <si>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</si>
  <si>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</si>
  <si>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</si>
  <si>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</si>
  <si>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</si>
  <si>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</si>
  <si>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</si>
  <si>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</si>
  <si>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</si>
  <si>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</si>
  <si>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</si>
  <si>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</si>
  <si>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</si>
  <si>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</si>
  <si>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</si>
  <si>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</si>
  <si>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</si>
  <si>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</si>
  <si>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</si>
  <si>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</si>
  <si>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</si>
  <si>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</si>
  <si>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</si>
  <si>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</si>
  <si>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</si>
  <si>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</si>
  <si>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</si>
  <si>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</si>
  <si>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</si>
  <si>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</si>
  <si>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</si>
  <si>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</si>
  <si>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</si>
  <si>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</si>
  <si>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</si>
  <si>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</si>
  <si>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</si>
  <si>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</si>
  <si>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</si>
  <si>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</si>
  <si>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</si>
  <si>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</si>
  <si>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</si>
  <si>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</si>
  <si>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</si>
  <si>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</si>
  <si>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</si>
  <si>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</si>
  <si>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</si>
  <si>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</si>
  <si>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</si>
  <si>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</si>
  <si>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</si>
  <si>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</si>
  <si>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</si>
  <si>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</si>
  <si>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</si>
  <si>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</si>
  <si>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</si>
  <si>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</si>
  <si>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</si>
  <si>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</si>
  <si>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</si>
  <si>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</si>
  <si>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</si>
  <si>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</si>
  <si>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</si>
  <si>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</si>
  <si>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</si>
  <si>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</si>
  <si>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</si>
  <si>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</si>
  <si>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</si>
  <si>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</si>
  <si>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</si>
  <si>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</si>
  <si>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</si>
  <si>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</si>
  <si>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</si>
  <si>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</si>
  <si>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</si>
  <si>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</si>
  <si>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</si>
  <si>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</si>
  <si>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</si>
  <si>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</si>
  <si>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</si>
  <si>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</si>
  <si>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</si>
  <si>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</si>
  <si>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</si>
  <si>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</si>
  <si>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</si>
  <si>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</si>
  <si>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</si>
  <si>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</si>
  <si>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</si>
  <si>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</si>
  <si>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</si>
  <si>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</si>
  <si>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</si>
  <si>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</si>
  <si>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</si>
  <si>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</si>
  <si>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</si>
  <si>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</si>
  <si>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</si>
  <si>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</si>
  <si>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</si>
  <si>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</si>
  <si>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</si>
  <si>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</si>
  <si>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</si>
  <si>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</si>
  <si>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</si>
  <si>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</si>
  <si>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</si>
  <si>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</si>
  <si>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</si>
  <si>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</si>
  <si>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</si>
  <si>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</si>
  <si>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</si>
  <si>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</si>
  <si>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</si>
  <si>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</si>
  <si>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</si>
  <si>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</si>
  <si>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</si>
  <si>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</si>
  <si>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</si>
  <si>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</si>
  <si>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</si>
  <si>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</si>
  <si>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</si>
  <si>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</si>
  <si>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</si>
  <si>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</si>
  <si>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</si>
  <si>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</si>
  <si>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</si>
  <si>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</si>
  <si>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</si>
  <si>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</si>
  <si>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</si>
  <si>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</si>
  <si>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</si>
  <si>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</si>
  <si>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</si>
  <si>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</si>
  <si>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</si>
  <si>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</si>
  <si>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</si>
  <si>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</si>
  <si>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</si>
  <si>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</si>
  <si>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</si>
  <si>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</si>
  <si>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</si>
  <si>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</si>
  <si>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</si>
  <si>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</si>
  <si>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</si>
  <si>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</si>
  <si>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</si>
  <si>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</si>
  <si>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</si>
  <si>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</si>
  <si>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</si>
  <si>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</si>
  <si>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</si>
  <si>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</si>
  <si>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</si>
  <si>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</si>
  <si>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</si>
  <si>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</si>
  <si>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</si>
  <si>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</si>
  <si>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</si>
  <si>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</si>
  <si>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</si>
  <si>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</si>
  <si>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</si>
  <si>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</si>
  <si>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</si>
  <si>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</si>
  <si>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</si>
  <si>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</si>
  <si>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</si>
  <si>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</si>
  <si>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</si>
  <si>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</si>
  <si>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</si>
  <si>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</si>
  <si>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</si>
  <si>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</si>
  <si>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</si>
  <si>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</si>
  <si>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</si>
  <si>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</si>
  <si>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</si>
  <si>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</si>
  <si>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</si>
  <si>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</si>
  <si>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</si>
  <si>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</si>
  <si>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</si>
  <si>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</si>
  <si>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</si>
  <si>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</si>
  <si>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</si>
  <si>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</si>
  <si>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</si>
  <si>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</si>
  <si>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</si>
  <si>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</si>
  <si>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</si>
  <si>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</si>
  <si>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</si>
  <si>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</si>
  <si>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</si>
  <si>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</si>
  <si>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</si>
  <si>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</si>
  <si>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</si>
  <si>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</si>
  <si>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</si>
  <si>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</si>
  <si>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</si>
  <si>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</si>
  <si>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</si>
  <si>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</si>
  <si>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</si>
  <si>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</si>
  <si>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</si>
  <si>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</si>
  <si>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</si>
  <si>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</si>
  <si>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</si>
  <si>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</si>
  <si>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</si>
  <si>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</si>
  <si>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</si>
  <si>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</si>
  <si>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</si>
  <si>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</si>
  <si>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</si>
  <si>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</si>
  <si>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</si>
  <si>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</si>
  <si>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</si>
  <si>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</si>
  <si>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</si>
  <si>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</si>
  <si>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</si>
  <si>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</si>
  <si>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</si>
  <si>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</si>
  <si>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</si>
  <si>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</si>
  <si>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</si>
  <si>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</si>
  <si>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</si>
  <si>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</si>
  <si>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</si>
  <si>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</si>
  <si>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</si>
  <si>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</si>
  <si>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</si>
  <si>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</si>
  <si>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</si>
  <si>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</si>
  <si>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</si>
  <si>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</si>
  <si>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</si>
  <si>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</si>
  <si>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</si>
  <si>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</si>
  <si>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</si>
  <si>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</si>
  <si>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</si>
  <si>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</si>
  <si>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</si>
  <si>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</si>
  <si>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</si>
  <si>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</si>
  <si>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</si>
  <si>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</si>
  <si>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</si>
  <si>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</si>
  <si>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</si>
  <si>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</si>
  <si>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</si>
  <si>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</si>
  <si>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</si>
  <si>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</si>
  <si>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</si>
  <si>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</si>
  <si>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</si>
  <si>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</si>
  <si>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</si>
  <si>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</si>
  <si>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</si>
  <si>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</si>
  <si>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</si>
  <si>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</si>
  <si>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</si>
  <si>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</si>
  <si>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</si>
  <si>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</si>
  <si>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</si>
  <si>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</si>
  <si>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</si>
  <si>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</si>
  <si>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</si>
  <si>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</si>
  <si>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</si>
  <si>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</si>
  <si>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</si>
  <si>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</si>
  <si>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</si>
  <si>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</si>
  <si>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</si>
  <si>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</si>
  <si>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</si>
  <si>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</si>
  <si>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</si>
  <si>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</si>
  <si>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</si>
  <si>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</si>
  <si>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</si>
  <si>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</si>
  <si>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</si>
  <si>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</si>
  <si>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</si>
  <si>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</si>
  <si>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</si>
  <si>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</si>
  <si>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</si>
  <si>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</si>
  <si>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</si>
  <si>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</si>
  <si>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</si>
  <si>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</si>
  <si>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</si>
  <si>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</si>
  <si>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</si>
  <si>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</si>
  <si>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</si>
  <si>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</si>
  <si>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</si>
  <si>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</si>
  <si>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</si>
  <si>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</si>
  <si>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</si>
  <si>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</si>
  <si>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</si>
  <si>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</si>
  <si>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</si>
  <si>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</si>
  <si>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</si>
  <si>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</si>
  <si>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</si>
  <si>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</si>
  <si>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</si>
  <si>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</si>
  <si>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</si>
  <si>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</si>
  <si>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</si>
  <si>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</si>
  <si>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</si>
  <si>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</si>
  <si>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</si>
  <si>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</si>
  <si>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</si>
  <si>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</si>
  <si>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</si>
  <si>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</si>
  <si>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</si>
  <si>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</si>
  <si>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</si>
  <si>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</si>
  <si>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</si>
  <si>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</si>
  <si>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</si>
  <si>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</si>
  <si>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</si>
  <si>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</si>
  <si>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</si>
  <si>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</si>
  <si>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</si>
  <si>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</si>
  <si>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</si>
  <si>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</si>
  <si>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</si>
  <si>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</si>
  <si>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</si>
  <si>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</si>
  <si>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</si>
  <si>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</si>
  <si>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</si>
  <si>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</si>
  <si>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</si>
  <si>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</si>
  <si>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</si>
  <si>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</si>
  <si>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</si>
  <si>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</si>
  <si>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</si>
  <si>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</si>
  <si>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</si>
  <si>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</si>
  <si>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</si>
  <si>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</si>
  <si>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</si>
  <si>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</si>
  <si>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</si>
  <si>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</si>
  <si>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</si>
  <si>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</si>
  <si>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</si>
  <si>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</si>
  <si>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</si>
  <si>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</si>
  <si>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</si>
  <si>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</si>
  <si>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</si>
  <si>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</si>
  <si>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</si>
  <si>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</si>
  <si>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</si>
  <si>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</si>
  <si>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</si>
  <si>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</si>
  <si>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</si>
  <si>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</si>
  <si>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</si>
  <si>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</si>
  <si>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</si>
  <si>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</si>
  <si>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</si>
  <si>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</si>
  <si>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</si>
  <si>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</si>
  <si>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</si>
  <si>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</si>
  <si>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</si>
  <si>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</si>
  <si>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</si>
  <si>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</si>
  <si>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</si>
  <si>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</si>
  <si>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</si>
  <si>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</si>
  <si>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</si>
  <si>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</si>
  <si>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</si>
  <si>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</si>
  <si>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</si>
  <si>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</si>
  <si>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</si>
  <si>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</si>
  <si>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</si>
  <si>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</si>
  <si>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</si>
  <si>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</si>
  <si>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</si>
  <si>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</si>
  <si>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</si>
  <si>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</si>
  <si>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</si>
  <si>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</si>
  <si>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</si>
  <si>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</si>
  <si>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</si>
  <si>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</si>
  <si>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</si>
  <si>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</si>
  <si>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</si>
  <si>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</si>
  <si>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</si>
  <si>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</si>
  <si>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</si>
  <si>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</si>
  <si>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</si>
  <si>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</si>
  <si>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</si>
  <si>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</si>
  <si>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</si>
  <si>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</si>
  <si>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</si>
  <si>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</si>
  <si>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</si>
  <si>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</si>
  <si>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</si>
  <si>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</si>
  <si>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</si>
  <si>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</si>
  <si>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</si>
  <si>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</si>
  <si>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</si>
  <si>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</si>
  <si>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</si>
  <si>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</si>
  <si>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</si>
  <si>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</si>
  <si>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</si>
  <si>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</si>
  <si>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</si>
  <si>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</si>
  <si>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</si>
  <si>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</si>
  <si>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</si>
  <si>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</si>
  <si>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</si>
  <si>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</si>
  <si>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</si>
  <si>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</si>
  <si>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</si>
  <si>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</si>
  <si>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</si>
  <si>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</si>
  <si>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</si>
  <si>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</si>
  <si>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</si>
  <si>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</si>
  <si>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</si>
  <si>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</si>
  <si>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</si>
  <si>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</si>
  <si>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</si>
  <si>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</si>
  <si>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</si>
  <si>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</si>
  <si>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</si>
  <si>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</si>
  <si>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</si>
  <si>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</si>
  <si>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</si>
  <si>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</si>
  <si>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</si>
  <si>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</si>
  <si>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</si>
  <si>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</si>
  <si>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</si>
  <si>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</si>
  <si>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</si>
  <si>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</si>
  <si>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</si>
  <si>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</si>
  <si>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</si>
  <si>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</si>
  <si>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</si>
  <si>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</si>
  <si>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</si>
  <si>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</si>
  <si>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</si>
  <si>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</si>
  <si>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</si>
  <si>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</si>
  <si>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</si>
  <si>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</si>
  <si>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</si>
  <si>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</si>
  <si>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</si>
  <si>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</si>
  <si>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</si>
  <si>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</si>
  <si>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</si>
  <si>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</si>
  <si>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</si>
  <si>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</si>
  <si>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</si>
  <si>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</si>
  <si>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</si>
  <si>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</si>
  <si>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</si>
  <si>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</si>
  <si>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</si>
  <si>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</si>
  <si>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</si>
  <si>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</si>
  <si>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</si>
  <si>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</si>
  <si>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</si>
  <si>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</si>
  <si>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</si>
  <si>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</si>
  <si>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</si>
  <si>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</si>
  <si>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</si>
  <si>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</si>
  <si>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</si>
  <si>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</si>
  <si>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</si>
  <si>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</si>
  <si>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</si>
  <si>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</si>
  <si>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</si>
  <si>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</si>
  <si>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</si>
  <si>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</si>
  <si>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</si>
  <si>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</si>
  <si>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</si>
  <si>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</si>
  <si>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</si>
  <si>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</si>
  <si>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</si>
  <si>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</si>
  <si>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</si>
  <si>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</si>
  <si>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</si>
  <si>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</si>
  <si>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</si>
  <si>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</si>
  <si>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</si>
  <si>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</si>
  <si>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</si>
  <si>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</si>
  <si>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</si>
  <si>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</si>
  <si>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</si>
  <si>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</si>
  <si>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</si>
  <si>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</si>
  <si>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</si>
  <si>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</si>
  <si>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</si>
  <si>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</si>
  <si>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</si>
  <si>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</si>
  <si>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</si>
  <si>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</si>
  <si>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</si>
  <si>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</si>
  <si>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</si>
  <si>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</si>
  <si>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</si>
  <si>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</si>
  <si>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</si>
  <si>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</si>
  <si>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</si>
  <si>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</si>
  <si>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</si>
  <si>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</si>
  <si>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</si>
  <si>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</si>
  <si>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</si>
  <si>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</si>
  <si>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</si>
  <si>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</si>
  <si>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</si>
  <si>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</si>
  <si>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</si>
  <si>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</si>
  <si>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</si>
  <si>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</si>
  <si>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</si>
  <si>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</si>
  <si>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</si>
  <si>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</si>
  <si>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</si>
  <si>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</si>
  <si>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</si>
  <si>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</si>
  <si>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</si>
  <si>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</si>
  <si>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</si>
  <si>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</si>
  <si>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</si>
  <si>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</si>
  <si>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</si>
  <si>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</si>
  <si>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</si>
  <si>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</si>
  <si>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</si>
  <si>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</si>
  <si>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</si>
  <si>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</si>
  <si>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</si>
  <si>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</si>
  <si>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</si>
  <si>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</si>
  <si>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</si>
  <si>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</si>
  <si>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</si>
  <si>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</si>
  <si>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</si>
  <si>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</si>
  <si>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</si>
  <si>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</si>
  <si>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</si>
  <si>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</si>
  <si>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</si>
  <si>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</si>
  <si>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</si>
  <si>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</si>
  <si>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</si>
  <si>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</si>
  <si>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</si>
  <si>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</si>
  <si>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</si>
  <si>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</si>
  <si>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</si>
  <si>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</si>
  <si>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</si>
  <si>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</si>
  <si>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</si>
  <si>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</si>
  <si>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</si>
  <si>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</si>
  <si>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</si>
  <si>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</si>
  <si>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</si>
  <si>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</si>
  <si>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</si>
  <si>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</si>
  <si>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</si>
  <si>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</si>
  <si>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</si>
  <si>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</si>
  <si>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</si>
  <si>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</si>
  <si>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</si>
  <si>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</si>
  <si>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</si>
  <si>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</si>
  <si>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</si>
  <si>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</si>
  <si>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</si>
  <si>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</si>
  <si>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</si>
  <si>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</si>
  <si>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</si>
  <si>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</si>
  <si>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</si>
  <si>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</si>
  <si>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</si>
  <si>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</si>
  <si>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</si>
  <si>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</si>
  <si>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</si>
  <si>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</si>
  <si>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</si>
  <si>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</si>
  <si>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</si>
  <si>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</si>
  <si>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</si>
  <si>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</si>
  <si>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</si>
  <si>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</si>
  <si>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</si>
  <si>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</si>
  <si>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</si>
  <si>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</si>
  <si>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</si>
  <si>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</si>
  <si>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</si>
  <si>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</si>
  <si>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</si>
  <si>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</si>
  <si>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</si>
  <si>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</si>
  <si>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</si>
  <si>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</si>
  <si>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</si>
  <si>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</si>
  <si>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</si>
  <si>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</si>
  <si>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</si>
  <si>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</si>
  <si>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</si>
  <si>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</si>
  <si>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</si>
  <si>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</si>
  <si>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</si>
  <si>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</si>
  <si>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</si>
  <si>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</si>
  <si>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</si>
  <si>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</si>
  <si>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</si>
  <si>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</si>
  <si>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</si>
  <si>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</si>
  <si>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</si>
  <si>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</si>
  <si>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</si>
  <si>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</si>
  <si>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</si>
  <si>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</si>
  <si>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</si>
  <si>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</si>
  <si>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</si>
  <si>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</si>
  <si>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</si>
  <si>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</si>
  <si>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</si>
  <si>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</si>
  <si>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</si>
  <si>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</si>
  <si>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</si>
  <si>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</si>
  <si>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</si>
  <si>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</si>
  <si>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</si>
  <si>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</si>
  <si>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</si>
  <si>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</si>
  <si>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</si>
  <si>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</si>
  <si>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</si>
  <si>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</si>
  <si>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</si>
  <si>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</si>
  <si>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</si>
  <si>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</si>
  <si>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</si>
  <si>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</si>
  <si>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</si>
  <si>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</si>
  <si>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</si>
  <si>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</si>
  <si>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</si>
  <si>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</si>
  <si>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</si>
  <si>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</si>
  <si>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</si>
  <si>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</si>
  <si>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</si>
  <si>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</si>
  <si>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</si>
  <si>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</si>
  <si>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</si>
  <si>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</si>
  <si>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</si>
  <si>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</si>
  <si>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</si>
  <si>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</si>
  <si>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</si>
  <si>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</si>
  <si>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</si>
  <si>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</si>
  <si>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</si>
  <si>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</si>
  <si>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</si>
  <si>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</si>
  <si>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</si>
  <si>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</si>
  <si>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</si>
  <si>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</si>
  <si>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</si>
  <si>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</si>
  <si>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</si>
  <si>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</si>
  <si>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</si>
  <si>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</si>
  <si>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</si>
  <si>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</si>
  <si>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</si>
  <si>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</si>
  <si>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</si>
  <si>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</si>
  <si>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</si>
  <si>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</si>
  <si>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</si>
  <si>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</si>
  <si>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</si>
  <si>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</si>
  <si>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</si>
  <si>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</si>
  <si>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</si>
  <si>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</si>
  <si>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</si>
  <si>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</si>
  <si>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</si>
  <si>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</si>
  <si>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</si>
  <si>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</si>
  <si>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</si>
  <si>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</si>
  <si>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</si>
  <si>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</si>
  <si>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</si>
  <si>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</si>
  <si>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</si>
  <si>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</si>
  <si>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</si>
  <si>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</si>
  <si>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</si>
  <si>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</si>
  <si>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</si>
  <si>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</si>
  <si>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</si>
  <si>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</si>
  <si>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</si>
  <si>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</si>
  <si>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</si>
  <si>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</si>
  <si>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</si>
  <si>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</si>
  <si>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</si>
  <si>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</si>
  <si>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</si>
  <si>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</si>
  <si>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</si>
  <si>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</si>
  <si>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</si>
  <si>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</si>
  <si>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</si>
  <si>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</si>
  <si>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</si>
  <si>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</si>
  <si>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</si>
  <si>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</si>
  <si>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</si>
  <si>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</si>
  <si>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</si>
  <si>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</si>
  <si>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</si>
  <si>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</si>
  <si>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</si>
  <si>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</si>
  <si>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</si>
  <si>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</si>
  <si>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</si>
  <si>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</si>
  <si>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</si>
  <si>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</si>
  <si>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</si>
  <si>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</si>
  <si>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</si>
  <si>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</si>
  <si>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</si>
  <si>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</si>
  <si>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</si>
  <si>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</si>
  <si>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</si>
  <si>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</si>
  <si>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</si>
  <si>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</si>
  <si>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</si>
  <si>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</si>
  <si>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</si>
  <si>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</si>
  <si>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</si>
  <si>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</si>
  <si>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</si>
  <si>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</si>
  <si>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</si>
  <si>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</si>
  <si>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</si>
  <si>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</si>
  <si>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</si>
  <si>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</si>
  <si>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</si>
  <si>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</si>
  <si>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</si>
  <si>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</si>
  <si>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</si>
  <si>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</si>
  <si>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</si>
  <si>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</si>
  <si>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</si>
  <si>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</si>
  <si>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</si>
  <si>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</si>
  <si>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</si>
  <si>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</si>
  <si>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</si>
  <si>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</si>
  <si>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</si>
  <si>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</si>
  <si>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</si>
  <si>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</si>
  <si>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</si>
  <si>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</si>
  <si>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</si>
  <si>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</si>
  <si>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</si>
  <si>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</si>
  <si>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</si>
  <si>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</si>
  <si>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</si>
  <si>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</si>
  <si>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</si>
  <si>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</si>
  <si>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</si>
  <si>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</si>
  <si>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</si>
  <si>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</si>
  <si>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</si>
  <si>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</si>
  <si>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</si>
  <si>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</si>
  <si>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</si>
  <si>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</si>
  <si>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</si>
  <si>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</si>
  <si>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</si>
  <si>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</si>
  <si>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</si>
  <si>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</si>
  <si>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</si>
  <si>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</si>
  <si>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</si>
  <si>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</si>
  <si>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</si>
  <si>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</si>
  <si>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</si>
  <si>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</si>
  <si>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</si>
  <si>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</si>
  <si>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</si>
  <si>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</si>
  <si>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</si>
  <si>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</si>
  <si>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</si>
  <si>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</si>
  <si>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</si>
  <si>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</si>
  <si>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</si>
  <si>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</si>
  <si>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</si>
  <si>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</si>
  <si>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</si>
  <si>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</si>
  <si>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</si>
  <si>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</si>
  <si>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</si>
  <si>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</si>
  <si>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</si>
  <si>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</si>
  <si>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</si>
  <si>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</si>
  <si>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</si>
  <si>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</si>
  <si>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</si>
  <si>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</si>
  <si>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</si>
  <si>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</si>
  <si>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</si>
  <si>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</si>
  <si>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</si>
  <si>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</si>
  <si>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</si>
  <si>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</si>
  <si>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</si>
  <si>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</si>
  <si>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</si>
  <si>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</si>
  <si>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</si>
  <si>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</si>
  <si>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</si>
  <si>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</si>
  <si>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</si>
  <si>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</si>
  <si>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</si>
  <si>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</si>
  <si>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</si>
  <si>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</si>
  <si>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</si>
  <si>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</si>
  <si>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</si>
  <si>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</si>
  <si>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</si>
  <si>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</si>
  <si>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</si>
  <si>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</si>
  <si>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</si>
  <si>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</si>
  <si>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</si>
  <si>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</si>
  <si>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</si>
  <si>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</si>
  <si>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</si>
  <si>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</si>
  <si>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</si>
  <si>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</si>
  <si>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</si>
  <si>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</si>
  <si>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</si>
  <si>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</si>
  <si>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</si>
  <si>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</si>
  <si>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</si>
  <si>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</si>
  <si>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</si>
  <si>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</si>
  <si>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</si>
  <si>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</si>
  <si>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</si>
  <si>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</si>
  <si>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</si>
  <si>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</si>
  <si>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</si>
  <si>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</si>
  <si>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</si>
  <si>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</si>
  <si>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</si>
  <si>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</si>
  <si>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</si>
  <si>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</si>
  <si>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</si>
  <si>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</si>
  <si>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</si>
  <si>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</si>
  <si>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</si>
  <si>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</si>
  <si>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</si>
  <si>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</si>
  <si>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</si>
  <si>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</si>
  <si>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</si>
  <si>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</si>
  <si>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</si>
  <si>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</si>
  <si>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</si>
  <si>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</si>
  <si>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</si>
  <si>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</si>
  <si>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</si>
  <si>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</si>
  <si>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</si>
  <si>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</si>
  <si>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</si>
  <si>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</si>
  <si>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</si>
  <si>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</si>
  <si>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</si>
  <si>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</si>
  <si>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</si>
  <si>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</si>
  <si>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</si>
  <si>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</si>
  <si>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</si>
  <si>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</si>
  <si>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</si>
  <si>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</si>
  <si>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</si>
  <si>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</si>
  <si>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</si>
  <si>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</si>
  <si>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</si>
  <si>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</si>
  <si>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</si>
  <si>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</si>
  <si>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</si>
  <si>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</si>
  <si>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</si>
  <si>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</si>
  <si>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</si>
  <si>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</si>
  <si>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</si>
  <si>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</si>
  <si>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</si>
  <si>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</si>
  <si>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</si>
  <si>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</si>
  <si>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</si>
  <si>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</si>
  <si>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</si>
  <si>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</si>
  <si>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</si>
  <si>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</si>
  <si>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</si>
  <si>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</si>
  <si>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</si>
  <si>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</si>
  <si>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</si>
  <si>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</si>
  <si>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</si>
  <si>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</si>
  <si>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</si>
  <si>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</si>
  <si>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</si>
  <si>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</si>
  <si>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</si>
  <si>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</si>
  <si>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</si>
  <si>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</si>
  <si>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</si>
  <si>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</si>
  <si>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</si>
  <si>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</si>
  <si>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</si>
  <si>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</si>
  <si>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</si>
  <si>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</si>
  <si>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</si>
  <si>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</si>
  <si>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</si>
  <si>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</si>
  <si>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</si>
  <si>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</si>
  <si>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</si>
  <si>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</si>
  <si>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</si>
  <si>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</si>
  <si>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</si>
  <si>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</si>
  <si>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</si>
  <si>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</si>
  <si>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</si>
  <si>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</si>
  <si>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</si>
  <si>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</si>
  <si>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</si>
  <si>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</si>
  <si>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</si>
  <si>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</si>
  <si>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</si>
  <si>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</si>
  <si>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</si>
  <si>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</si>
  <si>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</si>
  <si>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</si>
  <si>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</si>
  <si>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</si>
  <si>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</si>
  <si>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</si>
  <si>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</si>
  <si>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</si>
  <si>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</si>
  <si>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</si>
  <si>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</si>
  <si>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</si>
  <si>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</si>
  <si>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</si>
  <si>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</si>
  <si>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</si>
  <si>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</si>
  <si>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</si>
  <si>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</si>
  <si>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</si>
  <si>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</si>
  <si>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</si>
  <si>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</si>
  <si>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</si>
  <si>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</si>
  <si>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</si>
  <si>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</si>
  <si>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</si>
  <si>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</si>
  <si>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</si>
  <si>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</si>
  <si>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</si>
  <si>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</si>
  <si>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</si>
  <si>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</si>
  <si>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</si>
  <si>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</si>
  <si>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</si>
  <si>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</si>
  <si>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</si>
  <si>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</si>
  <si>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</si>
  <si>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</si>
  <si>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</si>
  <si>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</si>
  <si>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</si>
  <si>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</si>
  <si>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</si>
  <si>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</si>
  <si>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</si>
  <si>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</si>
  <si>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</si>
  <si>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</si>
  <si>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</si>
  <si>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</si>
  <si>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</si>
  <si>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</si>
  <si>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</si>
  <si>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</si>
  <si>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</si>
  <si>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</si>
  <si>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</si>
  <si>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</si>
  <si>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</si>
  <si>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</si>
  <si>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</si>
  <si>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</si>
  <si>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</si>
  <si>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</si>
  <si>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</si>
  <si>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</si>
  <si>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</si>
  <si>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</si>
  <si>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</si>
  <si>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</si>
  <si>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</si>
  <si>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</si>
  <si>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</si>
  <si>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</si>
  <si>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</si>
  <si>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</si>
  <si>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</si>
  <si>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</si>
  <si>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</si>
  <si>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</si>
  <si>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</si>
  <si>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</si>
  <si>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</si>
  <si>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</si>
  <si>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</si>
  <si>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</si>
  <si>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</si>
  <si>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</si>
  <si>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</si>
  <si>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</si>
  <si>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</si>
  <si>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</si>
  <si>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</si>
  <si>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</si>
  <si>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</si>
  <si>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</si>
  <si>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</si>
  <si>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</si>
  <si>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</si>
  <si>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</si>
  <si>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</si>
  <si>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</si>
  <si>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</si>
  <si>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</si>
  <si>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</si>
  <si>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</si>
  <si>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</si>
  <si>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</si>
  <si>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</si>
  <si>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</si>
  <si>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</si>
  <si>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</si>
  <si>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</si>
  <si>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</si>
  <si>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</si>
  <si>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</si>
  <si>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</si>
  <si>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</si>
  <si>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</si>
  <si>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</si>
  <si>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</si>
  <si>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</si>
  <si>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</si>
  <si>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</si>
  <si>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</si>
  <si>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</si>
  <si>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</si>
  <si>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</si>
  <si>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</si>
  <si>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</si>
  <si>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</si>
  <si>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</si>
  <si>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</si>
  <si>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</si>
  <si>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</si>
  <si>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</si>
  <si>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</si>
  <si>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</si>
  <si>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</si>
  <si>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</si>
  <si>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</si>
  <si>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</si>
  <si>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</si>
  <si>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</si>
  <si>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</si>
  <si>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</si>
  <si>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</si>
  <si>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</si>
  <si>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</si>
  <si>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</si>
  <si>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</si>
  <si>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</si>
  <si>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</si>
  <si>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</si>
  <si>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</si>
  <si>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</si>
  <si>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</si>
  <si>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</si>
  <si>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</si>
  <si>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</si>
  <si>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</si>
  <si>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</si>
  <si>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</si>
  <si>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</si>
  <si>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</si>
  <si>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</si>
  <si>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</si>
  <si>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</si>
  <si>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</si>
  <si>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</si>
  <si>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</si>
  <si>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</si>
  <si>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</si>
  <si>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</si>
  <si>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</si>
  <si>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</si>
  <si>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</si>
  <si>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</si>
  <si>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</si>
  <si>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</si>
  <si>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</si>
  <si>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</si>
  <si>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</si>
  <si>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</si>
  <si>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</si>
  <si>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</si>
  <si>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</si>
  <si>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</si>
  <si>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</si>
  <si>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</si>
  <si>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</si>
  <si>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</si>
  <si>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</si>
  <si>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</si>
  <si>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</si>
  <si>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</si>
  <si>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</si>
  <si>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</si>
  <si>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</si>
  <si>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</si>
  <si>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</si>
  <si>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</si>
  <si>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</si>
  <si>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</si>
  <si>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</si>
  <si>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</si>
  <si>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</si>
  <si>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</si>
  <si>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</si>
  <si>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</si>
  <si>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</si>
  <si>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</si>
  <si>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</si>
  <si>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</si>
  <si>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</si>
  <si>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</si>
  <si>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</si>
  <si>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</si>
  <si>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</si>
  <si>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</si>
  <si>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</si>
  <si>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</si>
  <si>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</si>
  <si>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</si>
  <si>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</si>
  <si>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</si>
  <si>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</si>
  <si>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</si>
  <si>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</si>
  <si>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</si>
  <si>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</si>
  <si>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</si>
  <si>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</si>
  <si>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</si>
  <si>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</si>
  <si>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</si>
  <si>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</si>
  <si>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</si>
  <si>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</si>
  <si>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</si>
  <si>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</si>
  <si>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</si>
  <si>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</si>
  <si>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</si>
  <si>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</si>
  <si>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</si>
  <si>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</si>
  <si>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</si>
  <si>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</si>
  <si>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</si>
  <si>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</si>
  <si>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</si>
  <si>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</si>
  <si>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</si>
  <si>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</si>
  <si>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</si>
  <si>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</si>
  <si>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</si>
  <si>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</si>
  <si>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</si>
  <si>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</si>
  <si>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</si>
  <si>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</si>
  <si>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</si>
  <si>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</si>
  <si>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</si>
  <si>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</si>
  <si>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</si>
  <si>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</si>
  <si>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</si>
  <si>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</si>
  <si>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</si>
  <si>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</si>
  <si>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</si>
  <si>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</si>
  <si>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</si>
  <si>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</si>
  <si>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</si>
  <si>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</si>
  <si>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</si>
  <si>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</si>
  <si>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</si>
  <si>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</si>
  <si>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</si>
  <si>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</si>
  <si>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</si>
  <si>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</si>
  <si>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</si>
  <si>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</si>
  <si>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</si>
  <si>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</si>
  <si>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</si>
  <si>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</si>
  <si>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</si>
  <si>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</si>
  <si>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</si>
  <si>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</si>
  <si>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</si>
  <si>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</si>
  <si>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</si>
  <si>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</si>
  <si>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</si>
  <si>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</si>
  <si>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</si>
  <si>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</si>
  <si>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</si>
  <si>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</si>
  <si>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</si>
  <si>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</si>
  <si>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</si>
  <si>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</si>
  <si>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</si>
  <si>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</si>
  <si>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</si>
  <si>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</si>
  <si>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</si>
  <si>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</si>
  <si>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</si>
  <si>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</si>
  <si>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</si>
  <si>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</si>
  <si>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</si>
  <si>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</si>
  <si>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</si>
  <si>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</si>
  <si>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</si>
  <si>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</si>
  <si>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</si>
  <si>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</si>
  <si>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</si>
  <si>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</si>
  <si>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</si>
  <si>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</si>
  <si>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</si>
  <si>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</si>
  <si>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</si>
  <si>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</si>
  <si>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</si>
  <si>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</si>
  <si>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</si>
  <si>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</si>
  <si>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</si>
  <si>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</si>
  <si>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</si>
  <si>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</si>
  <si>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</si>
  <si>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</si>
  <si>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</si>
  <si>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</si>
  <si>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</si>
  <si>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</si>
  <si>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</si>
  <si>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</si>
  <si>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</si>
  <si>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</si>
  <si>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</si>
  <si>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</si>
  <si>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</si>
  <si>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</si>
  <si>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</si>
  <si>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</si>
  <si>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</si>
  <si>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</si>
  <si>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</si>
  <si>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</si>
  <si>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</si>
  <si>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</si>
  <si>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</si>
  <si>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</si>
  <si>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</si>
  <si>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</si>
  <si>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</si>
  <si>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</si>
  <si>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</si>
  <si>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</si>
  <si>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</si>
  <si>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</si>
  <si>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</si>
  <si>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</si>
  <si>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</si>
  <si>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</si>
  <si>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</si>
  <si>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</si>
  <si>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</si>
  <si>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</si>
  <si>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</si>
  <si>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</si>
  <si>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</si>
  <si>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</si>
  <si>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</si>
  <si>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</si>
  <si>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</si>
  <si>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</si>
  <si>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</si>
  <si>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</si>
  <si>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</si>
  <si>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</si>
  <si>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</si>
  <si>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</si>
  <si>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</si>
  <si>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</si>
  <si>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</si>
  <si>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</si>
  <si>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</si>
  <si>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</si>
  <si>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</si>
  <si>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</si>
  <si>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</si>
  <si>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</si>
  <si>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</si>
  <si>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</si>
  <si>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</si>
  <si>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</si>
  <si>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</si>
  <si>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</si>
  <si>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</si>
  <si>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</si>
  <si>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</si>
  <si>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</si>
  <si>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</si>
  <si>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</si>
  <si>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</si>
  <si>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</si>
  <si>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</si>
  <si>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</si>
  <si>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</si>
  <si>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</si>
  <si>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</si>
  <si>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</si>
  <si>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</si>
  <si>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</si>
  <si>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</si>
  <si>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</si>
  <si>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</si>
  <si>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</si>
  <si>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</si>
  <si>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</si>
  <si>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</si>
  <si>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</si>
  <si>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</si>
  <si>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</si>
  <si>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</si>
  <si>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</si>
  <si>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</si>
  <si>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</si>
  <si>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</si>
  <si>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</si>
  <si>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</si>
  <si>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</si>
  <si>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</si>
  <si>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</si>
  <si>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</si>
  <si>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</si>
  <si>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</si>
  <si>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</si>
  <si>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</si>
  <si>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</si>
  <si>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</si>
  <si>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</si>
  <si>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</si>
  <si>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</si>
  <si>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</si>
  <si>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</si>
  <si>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</si>
  <si>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</si>
  <si>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</si>
  <si>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</si>
  <si>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</si>
  <si>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</si>
  <si>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</si>
  <si>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</si>
  <si>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</si>
  <si>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</si>
  <si>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</si>
  <si>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</si>
  <si>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</si>
  <si>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</si>
  <si>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</si>
  <si>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</si>
  <si>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</si>
  <si>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</si>
  <si>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</si>
  <si>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</si>
  <si>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</si>
  <si>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</si>
  <si>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</si>
  <si>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</si>
  <si>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</si>
  <si>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</si>
  <si>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</si>
  <si>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</si>
  <si>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</si>
  <si>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</si>
  <si>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</si>
  <si>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</si>
  <si>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</si>
  <si>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</si>
  <si>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</si>
  <si>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</si>
  <si>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</si>
  <si>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</si>
  <si>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</si>
  <si>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</si>
  <si>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</si>
  <si>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</si>
  <si>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</si>
  <si>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</si>
  <si>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</si>
  <si>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</si>
  <si>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</si>
  <si>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</si>
  <si>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</si>
  <si>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</si>
  <si>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</si>
  <si>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</si>
  <si>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</si>
  <si>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</si>
  <si>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</si>
  <si>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</si>
  <si>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</si>
  <si>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</si>
  <si>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</si>
  <si>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</si>
  <si>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</si>
  <si>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</si>
  <si>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</si>
  <si>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</si>
  <si>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</si>
  <si>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</si>
  <si>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</si>
  <si>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</si>
  <si>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</si>
  <si>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</si>
  <si>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</si>
  <si>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</si>
  <si>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</si>
  <si>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</si>
  <si>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</si>
  <si>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</si>
  <si>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</si>
  <si>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</si>
  <si>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</si>
  <si>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</si>
  <si>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</si>
  <si>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</si>
  <si>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</si>
  <si>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</si>
  <si>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</si>
  <si>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</si>
  <si>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</si>
  <si>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</si>
  <si>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</si>
  <si>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</si>
  <si>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</si>
  <si>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</si>
  <si>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</si>
  <si>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</si>
  <si>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</si>
  <si>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</si>
  <si>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</si>
  <si>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</si>
  <si>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</si>
  <si>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</si>
  <si>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</si>
  <si>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</si>
  <si>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</si>
  <si>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</si>
  <si>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</si>
  <si>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</si>
  <si>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</si>
  <si>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</si>
  <si>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</si>
  <si>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</si>
  <si>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</si>
  <si>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</si>
  <si>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</si>
  <si>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</si>
  <si>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</si>
  <si>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</si>
  <si>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</si>
  <si>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</si>
  <si>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</si>
  <si>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</si>
  <si>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</si>
  <si>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</si>
  <si>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</si>
  <si>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</si>
  <si>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</si>
  <si>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</si>
  <si>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</si>
  <si>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</si>
  <si>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</si>
  <si>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</si>
  <si>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</si>
  <si>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</si>
  <si>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</si>
  <si>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</si>
  <si>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</si>
  <si>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</si>
  <si>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</si>
  <si>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</si>
  <si>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</si>
  <si>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</si>
  <si>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</si>
  <si>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</si>
  <si>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</si>
  <si>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</si>
  <si>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</si>
  <si>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</si>
  <si>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</si>
  <si>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</si>
  <si>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</si>
  <si>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</si>
  <si>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</si>
  <si>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</si>
  <si>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</si>
  <si>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</si>
  <si>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</si>
  <si>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</si>
  <si>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</si>
  <si>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</si>
  <si>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</si>
  <si>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</si>
  <si>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</si>
  <si>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</si>
  <si>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</si>
  <si>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</si>
  <si>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</si>
  <si>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</si>
  <si>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</si>
  <si>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</si>
  <si>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</si>
  <si>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</si>
  <si>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</si>
  <si>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</si>
  <si>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</si>
  <si>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</si>
  <si>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</si>
  <si>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</si>
  <si>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</si>
  <si>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</si>
  <si>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</si>
  <si>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</si>
  <si>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</si>
  <si>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</si>
  <si>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</si>
  <si>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</si>
  <si>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</si>
  <si>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</si>
  <si>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</si>
  <si>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</si>
  <si>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</si>
  <si>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</si>
  <si>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</si>
  <si>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</si>
  <si>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</si>
  <si>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</si>
  <si>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</si>
  <si>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</si>
  <si>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</si>
  <si>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</si>
  <si>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</si>
  <si>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</si>
  <si>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</si>
  <si>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</si>
  <si>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</si>
  <si>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</si>
  <si>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</si>
  <si>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</si>
  <si>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</si>
  <si>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</si>
  <si>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</si>
  <si>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</si>
  <si>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</si>
  <si>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</si>
  <si>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</si>
  <si>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</si>
  <si>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</si>
  <si>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</si>
  <si>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</si>
  <si>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</si>
  <si>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</si>
  <si>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</si>
  <si>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</si>
  <si>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</si>
  <si>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</si>
  <si>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</si>
  <si>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</si>
  <si>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</si>
  <si>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</si>
  <si>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</si>
  <si>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</si>
  <si>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</si>
  <si>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</si>
  <si>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</si>
  <si>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</si>
  <si>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</si>
  <si>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</si>
  <si>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</si>
  <si>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</si>
  <si>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</si>
  <si>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</si>
  <si>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</si>
  <si>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</si>
  <si>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</si>
  <si>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</si>
  <si>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</si>
  <si>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</si>
  <si>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</si>
  <si>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</si>
  <si>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</si>
  <si>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</si>
  <si>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</si>
  <si>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</si>
  <si>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</si>
  <si>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</si>
  <si>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</si>
  <si>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</si>
  <si>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</si>
  <si>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</si>
  <si>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</si>
  <si>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</si>
  <si>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</si>
  <si>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</si>
  <si>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</si>
  <si>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</si>
  <si>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</si>
  <si>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</si>
  <si>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</si>
  <si>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</si>
  <si>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</si>
  <si>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</si>
  <si>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</si>
  <si>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</si>
  <si>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</si>
  <si>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</si>
  <si>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</si>
  <si>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</si>
  <si>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</si>
  <si>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</si>
  <si>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</si>
  <si>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</si>
  <si>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</si>
  <si>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</si>
  <si>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</si>
  <si>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</si>
  <si>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</si>
  <si>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</si>
  <si>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</si>
  <si>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</si>
  <si>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</si>
  <si>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</si>
  <si>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</si>
  <si>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</si>
  <si>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</si>
  <si>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</si>
  <si>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</si>
  <si>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</si>
  <si>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</si>
  <si>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</si>
  <si>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</si>
  <si>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</si>
  <si>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</si>
  <si>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</si>
  <si>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</si>
  <si>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</si>
  <si>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</si>
  <si>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</si>
  <si>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</si>
  <si>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</si>
  <si>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</si>
  <si>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</si>
  <si>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</si>
  <si>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</si>
  <si>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</si>
  <si>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</si>
  <si>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</si>
  <si>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</si>
  <si>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</si>
  <si>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</si>
  <si>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</si>
  <si>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</si>
  <si>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</si>
  <si>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</si>
  <si>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</si>
  <si>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</si>
  <si>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</si>
  <si>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</si>
  <si>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</si>
  <si>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</si>
  <si>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</si>
  <si>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</si>
  <si>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</si>
  <si>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</si>
  <si>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</si>
  <si>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</si>
  <si>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</si>
  <si>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</si>
  <si>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</si>
  <si>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</si>
  <si>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</si>
  <si>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</si>
  <si>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</si>
  <si>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</si>
  <si>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</si>
  <si>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</si>
  <si>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</si>
  <si>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</si>
  <si>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</si>
  <si>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</si>
  <si>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</si>
  <si>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</si>
  <si>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</si>
  <si>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</si>
  <si>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</si>
  <si>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</si>
  <si>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</si>
  <si>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</si>
  <si>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</si>
  <si>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</si>
  <si>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</si>
  <si>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</si>
  <si>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</si>
  <si>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</si>
  <si>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</si>
  <si>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</si>
  <si>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</si>
  <si>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</si>
  <si>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</si>
  <si>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</si>
  <si>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</si>
  <si>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</si>
  <si>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</si>
  <si>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</si>
  <si>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</si>
  <si>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</si>
  <si>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</si>
  <si>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</si>
  <si>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</si>
  <si>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</si>
  <si>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</si>
  <si>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</si>
  <si>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</si>
  <si>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</si>
  <si>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</si>
  <si>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</si>
  <si>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</si>
  <si>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</si>
  <si>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</si>
  <si>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</si>
  <si>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</si>
  <si>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</si>
  <si>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</si>
  <si>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</si>
  <si>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</si>
  <si>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</si>
  <si>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</si>
  <si>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</si>
  <si>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</si>
  <si>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</si>
  <si>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</si>
  <si>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</si>
  <si>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</si>
  <si>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</si>
  <si>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</si>
  <si>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</si>
  <si>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</si>
  <si>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</si>
  <si>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</si>
  <si>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</si>
  <si>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</si>
  <si>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</si>
  <si>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</si>
  <si>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</si>
  <si>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</si>
  <si>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</si>
  <si>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</si>
  <si>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</si>
  <si>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</si>
  <si>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</si>
  <si>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</si>
  <si>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</si>
  <si>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</si>
  <si>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</si>
  <si>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</si>
  <si>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</si>
  <si>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</si>
  <si>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</si>
  <si>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</si>
  <si>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</si>
  <si>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</si>
  <si>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</si>
  <si>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</si>
  <si>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</si>
  <si>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</si>
  <si>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</si>
  <si>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</si>
  <si>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</si>
  <si>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</si>
  <si>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</si>
  <si>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</si>
  <si>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</si>
  <si>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</si>
  <si>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</si>
  <si>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</si>
  <si>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</si>
  <si>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</si>
  <si>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</si>
  <si>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</si>
  <si>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</si>
  <si>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</si>
  <si>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</si>
  <si>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</si>
  <si>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</si>
  <si>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</si>
  <si>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</si>
  <si>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</si>
  <si>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</si>
  <si>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</si>
  <si>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</si>
  <si>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</si>
  <si>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</si>
  <si>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</si>
  <si>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</si>
  <si>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</si>
  <si>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</si>
  <si>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</si>
  <si>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</si>
  <si>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</si>
  <si>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</si>
  <si>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</si>
  <si>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</si>
  <si>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</si>
  <si>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</si>
  <si>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</si>
  <si>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</si>
  <si>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</si>
  <si>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</si>
  <si>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</si>
  <si>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</si>
  <si>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</si>
  <si>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</si>
  <si>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</si>
  <si>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</si>
  <si>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</si>
  <si>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</si>
  <si>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</si>
  <si>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</si>
  <si>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</si>
  <si>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</si>
  <si>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</si>
  <si>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</si>
  <si>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</si>
  <si>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</si>
  <si>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</si>
  <si>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</si>
  <si>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</si>
  <si>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</si>
  <si>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</si>
  <si>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</si>
  <si>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</si>
  <si>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</si>
  <si>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</si>
  <si>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</si>
  <si>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</si>
  <si>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</si>
  <si>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</si>
  <si>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</si>
  <si>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</si>
  <si>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</si>
  <si>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</si>
  <si>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</si>
  <si>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</si>
  <si>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</si>
  <si>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</si>
  <si>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</si>
  <si>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</si>
  <si>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</si>
  <si>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</si>
  <si>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</si>
  <si>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</si>
  <si>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</si>
  <si>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</si>
  <si>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</si>
  <si>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</si>
  <si>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</si>
  <si>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</si>
  <si>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</si>
  <si>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</si>
  <si>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</si>
  <si>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</si>
  <si>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</si>
  <si>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</si>
  <si>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</si>
  <si>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</si>
  <si>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</si>
  <si>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</si>
  <si>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</si>
  <si>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</si>
  <si>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</si>
  <si>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</si>
  <si>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</si>
  <si>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</si>
  <si>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</si>
  <si>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</si>
  <si>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</si>
  <si>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</si>
  <si>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</si>
  <si>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</si>
  <si>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</si>
  <si>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</si>
  <si>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</si>
  <si>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</si>
  <si>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</si>
  <si>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</si>
  <si>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</si>
  <si>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</si>
  <si>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</si>
  <si>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</si>
  <si>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</si>
  <si>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</si>
  <si>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</si>
  <si>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</si>
  <si>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</si>
  <si>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</si>
  <si>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</si>
  <si>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</si>
  <si>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</si>
  <si>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</si>
  <si>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</si>
  <si>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</si>
  <si>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</si>
  <si>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</si>
  <si>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</si>
  <si>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</si>
  <si>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</si>
  <si>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</si>
  <si>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</si>
  <si>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</si>
  <si>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</si>
  <si>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</si>
  <si>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</si>
  <si>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</si>
  <si>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</si>
  <si>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</si>
  <si>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</si>
  <si>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</si>
  <si>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</si>
  <si>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</si>
  <si>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</si>
  <si>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</si>
  <si>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</si>
  <si>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</si>
  <si>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</si>
  <si>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</si>
  <si>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</si>
  <si>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</si>
  <si>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</si>
  <si>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</si>
  <si>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</si>
  <si>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</si>
  <si>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</si>
  <si>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</si>
  <si>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</si>
  <si>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</si>
  <si>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</si>
  <si>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</si>
  <si>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</si>
  <si>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</si>
  <si>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</si>
  <si>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</si>
  <si>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</si>
  <si>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</si>
  <si>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</si>
  <si>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</si>
  <si>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</si>
  <si>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</si>
  <si>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</si>
  <si>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</si>
  <si>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</si>
  <si>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</si>
  <si>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</si>
  <si>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</si>
  <si>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</si>
  <si>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</si>
  <si>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</si>
  <si>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</si>
  <si>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</si>
  <si>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</si>
  <si>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</si>
  <si>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</si>
  <si>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</si>
  <si>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</si>
  <si>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</si>
  <si>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</si>
  <si>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</si>
  <si>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</si>
  <si>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</si>
  <si>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</si>
  <si>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</si>
  <si>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</si>
  <si>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</si>
  <si>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</si>
  <si>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</si>
  <si>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</si>
  <si>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</si>
  <si>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</si>
  <si>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</si>
  <si>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</si>
  <si>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</si>
  <si>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</si>
  <si>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</si>
  <si>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</si>
  <si>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</si>
  <si>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</si>
  <si>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</si>
  <si>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</si>
  <si>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</si>
  <si>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</si>
  <si>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</si>
  <si>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</si>
  <si>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</si>
  <si>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</si>
  <si>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</si>
  <si>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</si>
  <si>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</si>
  <si>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</si>
  <si>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</si>
  <si>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</si>
  <si>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</si>
  <si>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</si>
  <si>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</si>
  <si>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</si>
  <si>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</si>
  <si>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</si>
  <si>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</si>
  <si>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</si>
  <si>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</si>
  <si>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</si>
  <si>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</si>
  <si>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</si>
  <si>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</si>
  <si>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</si>
  <si>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</si>
  <si>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</si>
  <si>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</si>
  <si>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</si>
  <si>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</si>
  <si>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</si>
  <si>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</si>
  <si>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</si>
  <si>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</si>
  <si>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</si>
  <si>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</si>
  <si>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</si>
  <si>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</si>
  <si>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</si>
  <si>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</si>
  <si>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</si>
  <si>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</si>
  <si>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</si>
  <si>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</si>
  <si>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</si>
  <si>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</si>
  <si>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</si>
  <si>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</si>
  <si>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</si>
  <si>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</si>
  <si>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</si>
  <si>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</si>
  <si>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</si>
  <si>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</si>
  <si>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</si>
  <si>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</si>
  <si>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</si>
  <si>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</si>
  <si>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</si>
  <si>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</si>
  <si>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</si>
  <si>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</si>
  <si>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</si>
  <si>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</si>
  <si>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</si>
  <si>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</si>
  <si>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</si>
  <si>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</si>
  <si>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</si>
  <si>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</si>
  <si>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</si>
  <si>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</si>
  <si>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</si>
  <si>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</si>
  <si>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</si>
  <si>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</si>
  <si>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</si>
  <si>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</si>
  <si>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</si>
  <si>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</si>
  <si>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</si>
  <si>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</si>
  <si>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</si>
  <si>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</si>
  <si>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</si>
  <si>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</si>
  <si>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</si>
  <si>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</si>
  <si>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</si>
  <si>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</si>
  <si>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</si>
  <si>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</si>
  <si>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</si>
  <si>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</si>
  <si>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</si>
  <si>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</si>
  <si>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</si>
  <si>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</si>
  <si>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</si>
  <si>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</si>
  <si>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</si>
  <si>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</si>
  <si>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</si>
  <si>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</si>
  <si>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</si>
  <si>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</si>
  <si>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</si>
  <si>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</si>
  <si>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</si>
  <si>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</si>
  <si>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</si>
  <si>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</si>
  <si>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</si>
  <si>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</si>
  <si>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</si>
  <si>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</si>
  <si>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</si>
  <si>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</si>
  <si>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</si>
  <si>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</si>
  <si>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</si>
  <si>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</si>
  <si>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</si>
  <si>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</si>
  <si>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</si>
  <si>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</si>
  <si>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</si>
  <si>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</si>
  <si>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</si>
  <si>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</si>
  <si>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</si>
  <si>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</si>
  <si>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</si>
  <si>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</si>
  <si>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</si>
  <si>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</si>
  <si>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</si>
  <si>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</si>
  <si>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</si>
  <si>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</si>
  <si>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</si>
  <si>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</si>
  <si>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</si>
  <si>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</si>
  <si>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</si>
  <si>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</si>
  <si>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</si>
  <si>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</si>
  <si>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</si>
  <si>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</si>
  <si>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</si>
  <si>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</si>
  <si>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</si>
  <si>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</si>
  <si>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</si>
  <si>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</si>
  <si>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</si>
  <si>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</si>
  <si>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</si>
  <si>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</si>
  <si>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</si>
  <si>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</si>
  <si>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</si>
  <si>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</si>
  <si>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</si>
  <si>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</si>
  <si>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</si>
  <si>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</si>
  <si>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</si>
  <si>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</si>
  <si>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</si>
  <si>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</si>
  <si>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</si>
  <si>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</si>
  <si>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</si>
  <si>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</si>
  <si>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</si>
  <si>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</si>
  <si>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</si>
  <si>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</si>
  <si>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</si>
  <si>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</si>
  <si>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</si>
  <si>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</si>
  <si>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</si>
  <si>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</si>
  <si>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</si>
  <si>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</si>
  <si>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</si>
  <si>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</si>
  <si>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</si>
  <si>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</si>
  <si>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</si>
  <si>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</si>
  <si>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</si>
  <si>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</si>
  <si>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</si>
  <si>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</si>
  <si>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</si>
  <si>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</si>
  <si>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</si>
  <si>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</si>
  <si>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</si>
  <si>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</si>
  <si>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</si>
  <si>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</si>
  <si>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</si>
  <si>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</si>
  <si>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</si>
  <si>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</si>
  <si>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</si>
  <si>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</si>
  <si>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</si>
  <si>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</si>
  <si>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</si>
  <si>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</si>
  <si>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</si>
  <si>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</si>
  <si>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</si>
  <si>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</si>
  <si>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</si>
  <si>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</si>
  <si>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</si>
  <si>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</si>
  <si>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</si>
  <si>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</si>
  <si>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</si>
  <si>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</si>
  <si>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</si>
  <si>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</si>
  <si>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</si>
  <si>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</si>
  <si>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</si>
  <si>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</si>
  <si>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</si>
  <si>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</si>
  <si>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</si>
  <si>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</si>
  <si>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</si>
  <si>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</si>
  <si>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</si>
  <si>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</si>
  <si>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</si>
  <si>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</si>
  <si>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</si>
  <si>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</si>
  <si>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</si>
  <si>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</si>
  <si>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</si>
  <si>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</si>
  <si>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</si>
  <si>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</si>
  <si>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</si>
  <si>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</si>
  <si>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</si>
  <si>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</si>
  <si>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</si>
  <si>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</si>
  <si>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</si>
  <si>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</si>
  <si>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</si>
  <si>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</si>
  <si>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</si>
  <si>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</si>
  <si>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</si>
  <si>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</si>
  <si>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</si>
  <si>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</si>
  <si>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</si>
  <si>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</si>
  <si>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</si>
  <si>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</si>
  <si>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</si>
  <si>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</si>
  <si>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</si>
  <si>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</si>
  <si>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</si>
  <si>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</si>
  <si>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</si>
  <si>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</si>
  <si>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</si>
  <si>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</si>
  <si>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</si>
  <si>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</si>
  <si>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</si>
  <si>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</si>
  <si>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</si>
  <si>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</si>
  <si>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</si>
  <si>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</si>
  <si>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</si>
  <si>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</si>
  <si>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</si>
  <si>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</si>
  <si>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</si>
  <si>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</si>
  <si>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</si>
  <si>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</si>
  <si>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</si>
  <si>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</si>
  <si>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</si>
  <si>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</si>
  <si>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</si>
  <si>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</si>
  <si>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</si>
  <si>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</si>
  <si>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</si>
  <si>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</si>
  <si>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</si>
  <si>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</si>
  <si>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</si>
  <si>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</si>
  <si>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</si>
  <si>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</si>
  <si>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</si>
  <si>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</si>
  <si>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</si>
  <si>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</si>
  <si>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</si>
  <si>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</si>
  <si>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</si>
  <si>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</si>
  <si>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</si>
  <si>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</si>
  <si>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</si>
  <si>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</si>
  <si>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</si>
  <si>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</si>
  <si>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</si>
  <si>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</si>
  <si>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</si>
  <si>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</si>
  <si>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</si>
  <si>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</si>
  <si>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</si>
  <si>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</si>
  <si>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</si>
  <si>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</si>
  <si>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</si>
  <si>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</si>
  <si>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</si>
  <si>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</si>
  <si>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</si>
  <si>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</si>
  <si>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</si>
  <si>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</si>
  <si>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</si>
  <si>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</si>
  <si>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</si>
  <si>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</si>
  <si>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</si>
  <si>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</si>
  <si>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</si>
  <si>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</si>
  <si>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</si>
  <si>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</si>
  <si>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</si>
  <si>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</si>
  <si>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</si>
  <si>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</si>
  <si>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</si>
  <si>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</si>
  <si>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</si>
  <si>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</si>
  <si>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</si>
  <si>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</si>
  <si>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</si>
  <si>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</si>
  <si>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</si>
  <si>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</si>
  <si>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</si>
  <si>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</si>
  <si>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</si>
  <si>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</si>
  <si>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</si>
  <si>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</si>
  <si>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</si>
  <si>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</si>
  <si>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</si>
  <si>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</si>
  <si>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</si>
  <si>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</si>
  <si>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</si>
  <si>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</si>
  <si>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</si>
  <si>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</si>
  <si>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</si>
  <si>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</si>
  <si>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</si>
  <si>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</si>
  <si>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</si>
  <si>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</si>
  <si>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</si>
  <si>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</si>
  <si>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</si>
  <si>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</si>
  <si>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</si>
  <si>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</si>
  <si>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</si>
  <si>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</si>
  <si>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</si>
  <si>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</si>
  <si>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</si>
  <si>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</si>
  <si>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</si>
  <si>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</si>
  <si>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</si>
  <si>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</si>
  <si>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</si>
  <si>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</si>
  <si>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</si>
  <si>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</si>
  <si>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</si>
  <si>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</si>
  <si>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</si>
  <si>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</si>
  <si>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</si>
  <si>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</si>
  <si>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</si>
  <si>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</si>
  <si>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</si>
  <si>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</si>
  <si>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</si>
  <si>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</si>
  <si>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</si>
  <si>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</si>
  <si>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</si>
  <si>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</si>
  <si>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</si>
  <si>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</si>
  <si>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</si>
  <si>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</si>
  <si>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</si>
  <si>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</si>
  <si>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</si>
  <si>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</si>
  <si>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</si>
  <si>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</si>
  <si>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</si>
  <si>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</si>
  <si>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</si>
  <si>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</si>
  <si>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</si>
  <si>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</si>
  <si>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</si>
  <si>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</si>
  <si>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</si>
  <si>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</si>
  <si>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</si>
  <si>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</si>
  <si>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</si>
  <si>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</si>
  <si>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</si>
  <si>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</si>
  <si>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</si>
  <si>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</si>
  <si>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</si>
  <si>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</si>
  <si>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</si>
  <si>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</si>
  <si>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</si>
  <si>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</si>
  <si>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</si>
  <si>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</si>
  <si>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</si>
  <si>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</si>
  <si>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</si>
  <si>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</si>
  <si>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</si>
  <si>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</si>
  <si>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</si>
  <si>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</si>
  <si>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</si>
  <si>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</si>
  <si>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</si>
  <si>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</si>
  <si>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</si>
  <si>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</si>
  <si>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</si>
  <si>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</si>
  <si>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</si>
  <si>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</si>
  <si>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</si>
  <si>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</si>
  <si>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</si>
  <si>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</si>
  <si>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</si>
  <si>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</si>
  <si>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</si>
  <si>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</si>
  <si>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</si>
  <si>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</si>
  <si>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</si>
  <si>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</si>
  <si>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</si>
  <si>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</si>
  <si>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</si>
  <si>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</si>
  <si>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</si>
  <si>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</si>
  <si>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</si>
  <si>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</si>
  <si>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</si>
  <si>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</si>
  <si>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</si>
  <si>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</si>
  <si>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</si>
  <si>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</si>
  <si>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</si>
  <si>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</si>
  <si>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</si>
  <si>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</si>
  <si>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</si>
  <si>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</si>
  <si>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</si>
  <si>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</si>
  <si>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</si>
  <si>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</si>
  <si>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</si>
  <si>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</si>
  <si>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</si>
  <si>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</si>
  <si>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</si>
  <si>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</si>
  <si>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</si>
  <si>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</si>
  <si>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</si>
  <si>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</si>
  <si>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</si>
  <si>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</si>
  <si>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</si>
  <si>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</si>
  <si>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</si>
  <si>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</si>
  <si>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</si>
  <si>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</si>
  <si>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</si>
  <si>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</si>
  <si>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</si>
  <si>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</si>
  <si>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</si>
  <si>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</si>
  <si>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</si>
  <si>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</si>
  <si>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</si>
  <si>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</si>
  <si>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</si>
  <si>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</si>
  <si>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</si>
  <si>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</si>
  <si>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</si>
  <si>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</si>
  <si>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</si>
  <si>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</si>
  <si>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</si>
  <si>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</si>
  <si>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</si>
  <si>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</si>
  <si>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</si>
  <si>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</si>
  <si>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</si>
  <si>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</si>
  <si>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</si>
  <si>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</si>
  <si>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</si>
  <si>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</si>
  <si>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</si>
  <si>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</si>
  <si>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</si>
  <si>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</si>
  <si>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</si>
  <si>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</si>
  <si>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</si>
  <si>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</si>
  <si>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</si>
  <si>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</si>
  <si>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</si>
  <si>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</si>
  <si>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</si>
  <si>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</si>
  <si>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</si>
  <si>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</si>
  <si>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</si>
  <si>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</si>
  <si>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</si>
  <si>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</si>
  <si>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</si>
  <si>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</si>
  <si>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</si>
  <si>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</si>
  <si>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</si>
  <si>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</si>
  <si>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</si>
  <si>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</si>
  <si>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</si>
  <si>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</si>
  <si>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</si>
  <si>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</si>
  <si>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</si>
  <si>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</si>
  <si>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</si>
  <si>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</si>
  <si>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</si>
  <si>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</si>
  <si>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</si>
  <si>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</si>
  <si>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</si>
  <si>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</si>
  <si>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</si>
  <si>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</si>
  <si>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</si>
  <si>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</si>
  <si>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</si>
  <si>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</si>
  <si>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</si>
  <si>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</si>
  <si>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</si>
  <si>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</si>
  <si>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</si>
  <si>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</si>
  <si>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</si>
  <si>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</si>
  <si>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</si>
  <si>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</si>
  <si>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</si>
  <si>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</si>
  <si>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</si>
  <si>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</si>
  <si>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</si>
  <si>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</si>
  <si>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</si>
  <si>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</si>
  <si>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</si>
  <si>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</si>
  <si>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</si>
  <si>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</si>
  <si>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</si>
  <si>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</si>
  <si>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</si>
  <si>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</si>
  <si>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</si>
  <si>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</si>
  <si>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</si>
  <si>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</si>
  <si>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</si>
  <si>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</si>
  <si>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</si>
  <si>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</si>
  <si>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</si>
  <si>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</si>
  <si>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</si>
  <si>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</si>
  <si>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</si>
  <si>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</si>
  <si>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</si>
  <si>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</si>
  <si>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</si>
  <si>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</si>
  <si>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</si>
  <si>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</si>
  <si>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</si>
  <si>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</si>
  <si>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</si>
  <si>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</si>
  <si>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</si>
  <si>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</si>
  <si>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</si>
  <si>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</si>
  <si>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</si>
  <si>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</si>
  <si>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</si>
  <si>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</si>
  <si>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</si>
  <si>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</si>
  <si>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</si>
  <si>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</si>
  <si>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</si>
  <si>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</si>
  <si>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</si>
  <si>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</si>
  <si>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</si>
  <si>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</si>
  <si>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</si>
  <si>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</si>
  <si>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</si>
  <si>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</si>
  <si>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</si>
  <si>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</si>
  <si>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</si>
  <si>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</si>
  <si>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</si>
  <si>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</si>
  <si>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</si>
  <si>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</si>
  <si>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</si>
  <si>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</si>
  <si>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</si>
  <si>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</si>
  <si>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</si>
  <si>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</si>
  <si>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</si>
  <si>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</si>
  <si>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</si>
  <si>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</si>
  <si>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</si>
  <si>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</si>
  <si>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</si>
  <si>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</si>
  <si>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</si>
  <si>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</si>
  <si>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</si>
  <si>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</si>
  <si>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</si>
  <si>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</si>
  <si>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</si>
  <si>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</si>
  <si>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</si>
  <si>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</si>
  <si>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</si>
  <si>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</si>
  <si>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</si>
  <si>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</si>
  <si>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</si>
  <si>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</si>
  <si>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</si>
  <si>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</si>
  <si>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</si>
  <si>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</si>
  <si>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</si>
  <si>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</si>
  <si>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</si>
  <si>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</si>
  <si>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</si>
  <si>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</si>
  <si>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</si>
  <si>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</si>
  <si>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</si>
  <si>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</si>
  <si>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</si>
  <si>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</si>
  <si>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</si>
  <si>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</si>
  <si>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</si>
  <si>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</si>
  <si>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</si>
  <si>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</si>
  <si>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</si>
  <si>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</si>
  <si>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</si>
  <si>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</si>
  <si>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</si>
  <si>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</si>
  <si>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</si>
  <si>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</si>
  <si>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</si>
  <si>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</si>
  <si>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</si>
  <si>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</si>
  <si>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</si>
  <si>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</si>
  <si>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</si>
  <si>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</si>
  <si>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</si>
  <si>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</si>
  <si>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</si>
  <si>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</si>
  <si>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</si>
  <si>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</si>
  <si>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</si>
  <si>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</si>
  <si>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</si>
  <si>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</si>
  <si>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</si>
  <si>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</si>
  <si>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</si>
  <si>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</si>
  <si>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</si>
  <si>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</si>
  <si>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</si>
  <si>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</si>
  <si>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</si>
  <si>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</si>
  <si>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</si>
  <si>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</si>
  <si>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</si>
  <si>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</si>
  <si>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</si>
  <si>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</si>
  <si>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</si>
  <si>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</si>
  <si>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</si>
  <si>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</si>
  <si>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</si>
  <si>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</si>
  <si>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</si>
  <si>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</si>
  <si>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</si>
  <si>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</si>
  <si>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</si>
  <si>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</si>
  <si>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</si>
  <si>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</si>
  <si>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</si>
  <si>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</si>
  <si>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</si>
  <si>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</si>
  <si>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</si>
  <si>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</si>
  <si>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</si>
  <si>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</si>
  <si>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</si>
  <si>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</si>
  <si>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</si>
  <si>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</si>
  <si>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</si>
  <si>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</si>
  <si>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</si>
  <si>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</si>
  <si>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</si>
  <si>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</si>
  <si>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</si>
  <si>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</si>
  <si>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</si>
  <si>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</si>
  <si>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</si>
  <si>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</si>
  <si>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</si>
  <si>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</si>
  <si>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</si>
  <si>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</si>
  <si>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</si>
  <si>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</si>
  <si>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</si>
  <si>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</si>
  <si>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</si>
  <si>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</si>
  <si>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</si>
  <si>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</si>
  <si>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</si>
  <si>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</si>
  <si>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</si>
  <si>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</si>
  <si>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</si>
  <si>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</si>
  <si>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</si>
  <si>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</si>
  <si>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</si>
  <si>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</si>
  <si>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</si>
  <si>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</si>
  <si>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</si>
  <si>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</si>
  <si>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</si>
  <si>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</si>
  <si>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</si>
  <si>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</si>
  <si>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</si>
  <si>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</si>
  <si>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</si>
  <si>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</si>
  <si>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</si>
  <si>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</si>
  <si>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</si>
  <si>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</si>
  <si>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</si>
  <si>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</si>
  <si>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</si>
  <si>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</si>
  <si>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</si>
  <si>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</si>
  <si>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</si>
  <si>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</si>
  <si>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</si>
  <si>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</si>
  <si>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</si>
  <si>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</si>
  <si>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</si>
  <si>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</si>
  <si>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</si>
  <si>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</si>
  <si>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</si>
  <si>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</si>
  <si>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</si>
  <si>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</si>
  <si>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</si>
  <si>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</si>
  <si>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</si>
  <si>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</si>
  <si>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</si>
  <si>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</si>
  <si>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</si>
  <si>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</si>
  <si>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</si>
  <si>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</si>
  <si>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</si>
  <si>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</si>
  <si>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</si>
  <si>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</si>
  <si>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</si>
  <si>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</si>
  <si>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</si>
  <si>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</si>
  <si>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</si>
  <si>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</si>
  <si>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</si>
  <si>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</si>
  <si>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</si>
  <si>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</si>
  <si>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</si>
  <si>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</si>
  <si>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</si>
  <si>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</si>
  <si>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</si>
  <si>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</si>
  <si>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</si>
  <si>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</si>
  <si>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</si>
  <si>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</si>
  <si>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</si>
  <si>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</si>
  <si>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</si>
  <si>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</si>
  <si>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</si>
  <si>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</si>
  <si>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</si>
  <si>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</si>
  <si>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</si>
  <si>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</si>
  <si>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</si>
  <si>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</si>
  <si>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</si>
  <si>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</si>
  <si>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</si>
  <si>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</si>
  <si>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</si>
  <si>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</si>
  <si>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</si>
  <si>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</si>
  <si>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</si>
  <si>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</si>
  <si>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</si>
  <si>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</si>
  <si>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</si>
  <si>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</si>
  <si>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</si>
  <si>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</si>
  <si>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</si>
  <si>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</si>
  <si>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</si>
  <si>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</si>
  <si>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</si>
  <si>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</si>
  <si>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</si>
  <si>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</si>
  <si>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</si>
  <si>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</si>
  <si>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</si>
  <si>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</si>
  <si>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</si>
  <si>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</si>
  <si>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</si>
  <si>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</si>
  <si>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</si>
  <si>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</si>
  <si>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</si>
  <si>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</si>
  <si>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</si>
  <si>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</si>
  <si>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</si>
  <si>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</si>
  <si>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</si>
  <si>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</si>
  <si>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</si>
  <si>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</si>
  <si>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</si>
  <si>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</si>
  <si>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</si>
  <si>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</si>
  <si>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</si>
  <si>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</si>
  <si>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</si>
  <si>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</si>
  <si>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</si>
  <si>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</si>
  <si>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</si>
  <si>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</si>
  <si>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</si>
  <si>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</si>
  <si>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</si>
  <si>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</si>
  <si>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</si>
  <si>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</si>
  <si>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</si>
  <si>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</si>
  <si>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</si>
  <si>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</si>
  <si>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</si>
  <si>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</si>
  <si>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</si>
  <si>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</si>
  <si>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</si>
  <si>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</si>
  <si>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</si>
  <si>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</si>
  <si>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</si>
  <si>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</si>
  <si>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</si>
  <si>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</si>
  <si>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</si>
  <si>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</si>
  <si>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</si>
  <si>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</si>
  <si>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</si>
  <si>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</si>
  <si>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</si>
  <si>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</si>
  <si>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</si>
  <si>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</si>
  <si>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</si>
  <si>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</si>
  <si>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</si>
  <si>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</si>
  <si>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</si>
  <si>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</si>
  <si>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</si>
  <si>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</si>
  <si>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</si>
  <si>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</si>
  <si>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</si>
  <si>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</si>
  <si>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</si>
  <si>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</si>
  <si>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</si>
  <si>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</si>
  <si>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</si>
  <si>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</si>
  <si>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</si>
  <si>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</si>
  <si>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</si>
  <si>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</si>
  <si>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</si>
  <si>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</si>
  <si>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</si>
  <si>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</si>
  <si>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</si>
  <si>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</si>
  <si>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</si>
  <si>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</si>
  <si>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</si>
  <si>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</si>
  <si>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</si>
  <si>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</si>
  <si>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</si>
  <si>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</si>
  <si>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</si>
  <si>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</si>
  <si>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</si>
  <si>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</si>
  <si>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</si>
  <si>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</si>
  <si>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</si>
  <si>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</si>
  <si>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</si>
  <si>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</si>
  <si>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</si>
  <si>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</si>
  <si>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</si>
  <si>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</si>
  <si>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</si>
  <si>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</si>
  <si>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</si>
  <si>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</si>
  <si>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</si>
  <si>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</si>
  <si>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</si>
  <si>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</si>
  <si>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</si>
  <si>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</si>
  <si>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</si>
  <si>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</si>
  <si>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</si>
  <si>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</si>
  <si>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</si>
  <si>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</si>
  <si>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</si>
  <si>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</si>
  <si>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</si>
  <si>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</si>
  <si>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</si>
  <si>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</si>
  <si>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</si>
  <si>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</si>
  <si>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</si>
  <si>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</si>
  <si>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</si>
  <si>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</si>
  <si>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</si>
  <si>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</si>
  <si>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</si>
  <si>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</si>
  <si>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</si>
  <si>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</si>
  <si>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</si>
  <si>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</si>
  <si>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</si>
  <si>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</si>
  <si>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</si>
  <si>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</si>
  <si>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</si>
  <si>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</si>
  <si>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</si>
  <si>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</si>
  <si>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</si>
  <si>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</si>
  <si>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</si>
  <si>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</si>
  <si>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</si>
  <si>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</si>
  <si>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</si>
  <si>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</si>
  <si>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</si>
  <si>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</si>
  <si>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</si>
  <si>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</si>
  <si>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</si>
  <si>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</si>
  <si>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</si>
  <si>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</si>
  <si>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</si>
  <si>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</si>
  <si>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</si>
  <si>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</si>
  <si>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</si>
  <si>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</si>
  <si>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</si>
  <si>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</si>
  <si>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</si>
  <si>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</si>
  <si>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</si>
  <si>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</si>
  <si>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</si>
  <si>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</si>
  <si>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</si>
  <si>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</si>
  <si>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</si>
  <si>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</si>
  <si>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</si>
  <si>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</si>
  <si>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</si>
  <si>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</si>
  <si>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</si>
  <si>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</si>
  <si>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</si>
  <si>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</si>
  <si>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</si>
  <si>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</si>
  <si>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</si>
  <si>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</si>
  <si>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</si>
  <si>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</si>
  <si>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</si>
  <si>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</si>
  <si>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</si>
  <si>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</si>
  <si>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</si>
  <si>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</si>
  <si>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</si>
  <si>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</si>
  <si>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</si>
  <si>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</si>
  <si>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</si>
  <si>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</si>
  <si>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</si>
  <si>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</si>
  <si>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</si>
  <si>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</si>
  <si>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</si>
  <si>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</si>
  <si>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</si>
  <si>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</si>
  <si>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</si>
  <si>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</si>
  <si>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</si>
  <si>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</si>
  <si>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</si>
  <si>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</si>
  <si>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</si>
  <si>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</si>
  <si>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</si>
  <si>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</si>
  <si>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</si>
  <si>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</si>
  <si>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</si>
  <si>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</si>
  <si>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</si>
  <si>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</si>
  <si>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</si>
  <si>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</si>
  <si>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</si>
  <si>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</si>
  <si>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</si>
  <si>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</si>
  <si>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</si>
  <si>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</si>
  <si>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</si>
  <si>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</si>
  <si>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</si>
  <si>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</si>
  <si>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</si>
  <si>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</si>
  <si>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</si>
  <si>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</si>
  <si>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</si>
  <si>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</si>
  <si>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</si>
  <si>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</si>
  <si>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</si>
  <si>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</si>
  <si>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</si>
  <si>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</si>
  <si>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</si>
  <si>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</si>
  <si>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</si>
  <si>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</si>
  <si>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</si>
  <si>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</si>
  <si>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</si>
  <si>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</si>
  <si>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</si>
  <si>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</si>
  <si>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</si>
  <si>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</si>
  <si>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</si>
  <si>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</si>
  <si>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</si>
  <si>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</si>
  <si>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</si>
  <si>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</si>
  <si>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</si>
  <si>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</si>
  <si>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</si>
  <si>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</si>
  <si>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</si>
  <si>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</si>
  <si>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</si>
  <si>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</si>
  <si>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</si>
  <si>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</si>
  <si>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</si>
  <si>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</si>
  <si>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</si>
  <si>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</si>
  <si>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</si>
  <si>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</si>
  <si>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</si>
  <si>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</si>
  <si>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</si>
  <si>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</si>
  <si>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</si>
  <si>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</si>
  <si>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</si>
  <si>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</si>
  <si>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</si>
  <si>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</si>
  <si>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</si>
  <si>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</si>
  <si>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</si>
  <si>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</si>
  <si>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</si>
  <si>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</si>
  <si>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</si>
  <si>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</si>
  <si>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</si>
  <si>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</si>
  <si>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</si>
  <si>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</si>
  <si>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</si>
  <si>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</si>
  <si>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</si>
  <si>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</si>
  <si>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</si>
  <si>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</si>
  <si>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</si>
  <si>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</si>
  <si>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</si>
  <si>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</si>
  <si>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</si>
  <si>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</si>
  <si>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</si>
  <si>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</si>
  <si>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</si>
  <si>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</si>
  <si>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</si>
  <si>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</si>
  <si>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</si>
  <si>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</si>
  <si>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</si>
  <si>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</si>
  <si>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</si>
  <si>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</si>
  <si>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</si>
  <si>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</si>
  <si>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</si>
  <si>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</si>
  <si>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</si>
  <si>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</si>
  <si>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</si>
  <si>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</si>
  <si>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</si>
  <si>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</si>
  <si>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</si>
  <si>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</si>
  <si>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</si>
  <si>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</si>
  <si>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</si>
  <si>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</si>
  <si>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</si>
  <si>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</si>
  <si>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</si>
  <si>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</si>
  <si>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</si>
  <si>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</si>
  <si>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</si>
  <si>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</si>
  <si>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</si>
  <si>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</si>
  <si>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</si>
  <si>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</si>
  <si>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</si>
  <si>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</si>
  <si>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</si>
  <si>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</si>
  <si>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</si>
  <si>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</si>
  <si>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</si>
  <si>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</si>
  <si>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</si>
  <si>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</si>
  <si>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</si>
  <si>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</si>
  <si>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</si>
  <si>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</si>
  <si>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</si>
  <si>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</si>
  <si>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</si>
  <si>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</si>
  <si>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</si>
  <si>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</si>
  <si>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</si>
  <si>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</si>
  <si>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</si>
  <si>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</si>
  <si>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</si>
  <si>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</si>
  <si>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</si>
  <si>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</si>
  <si>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</si>
  <si>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</si>
  <si>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</si>
  <si>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</si>
  <si>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</si>
  <si>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</si>
  <si>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</si>
  <si>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</si>
  <si>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</si>
  <si>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</si>
  <si>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</si>
  <si>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</si>
  <si>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</si>
  <si>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</si>
  <si>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</si>
  <si>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</si>
  <si>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</si>
  <si>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</si>
  <si>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</si>
  <si>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</si>
  <si>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</si>
  <si>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</si>
  <si>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</si>
  <si>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</si>
  <si>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</si>
  <si>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</si>
  <si>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</si>
  <si>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</si>
  <si>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</si>
  <si>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</si>
  <si>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</si>
  <si>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</si>
  <si>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</si>
  <si>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</si>
  <si>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</si>
  <si>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</si>
  <si>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</si>
  <si>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</si>
  <si>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</si>
  <si>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</si>
  <si>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</si>
  <si>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</si>
  <si>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</si>
  <si>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</si>
  <si>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</si>
  <si>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</si>
  <si>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</si>
  <si>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</si>
  <si>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</si>
  <si>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</si>
  <si>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</si>
  <si>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</si>
  <si>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</si>
  <si>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</si>
  <si>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</si>
  <si>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</si>
  <si>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</si>
  <si>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</si>
  <si>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</si>
  <si>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</si>
  <si>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</si>
  <si>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</si>
  <si>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</si>
  <si>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</si>
  <si>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</si>
  <si>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</si>
  <si>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</si>
  <si>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</si>
  <si>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</si>
  <si>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</si>
  <si>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</si>
  <si>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</si>
  <si>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</si>
  <si>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</si>
  <si>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</si>
  <si>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</si>
  <si>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</si>
  <si>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</si>
  <si>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</si>
  <si>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</si>
  <si>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</si>
  <si>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</si>
  <si>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</si>
  <si>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</si>
  <si>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</si>
  <si>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</si>
  <si>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</si>
  <si>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</si>
  <si>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</si>
  <si>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</si>
  <si>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</si>
  <si>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</si>
  <si>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</si>
  <si>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</si>
  <si>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</si>
  <si>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</si>
  <si>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</si>
  <si>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</si>
  <si>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</si>
  <si>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</si>
  <si>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</si>
  <si>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</si>
  <si>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</si>
  <si>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</si>
  <si>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</si>
  <si>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</si>
  <si>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</si>
  <si>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</si>
  <si>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</si>
  <si>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</si>
  <si>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</si>
  <si>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</si>
  <si>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</si>
  <si>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</si>
  <si>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</si>
  <si>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</si>
  <si>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</si>
  <si>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</si>
  <si>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</si>
  <si>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</si>
  <si>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</si>
  <si>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</si>
  <si>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</si>
  <si>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</si>
  <si>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</si>
  <si>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</si>
  <si>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</si>
  <si>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</si>
  <si>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</si>
  <si>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</si>
  <si>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</si>
  <si>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</si>
  <si>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</si>
  <si>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</si>
  <si>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</si>
  <si>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</si>
  <si>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</si>
  <si>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</si>
  <si>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</si>
  <si>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</si>
  <si>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</si>
  <si>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</si>
  <si>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</si>
  <si>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</si>
  <si>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</si>
  <si>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</si>
  <si>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</si>
  <si>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</si>
  <si>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</si>
  <si>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</si>
  <si>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</si>
  <si>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</si>
  <si>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</si>
  <si>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</si>
  <si>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</si>
  <si>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</si>
  <si>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</si>
  <si>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</si>
  <si>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</si>
  <si>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</si>
  <si>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</si>
  <si>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</si>
  <si>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</si>
  <si>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</si>
  <si>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</si>
  <si>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</si>
  <si>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</si>
  <si>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</si>
  <si>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</si>
  <si>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</si>
  <si>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</si>
  <si>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</si>
  <si>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</si>
  <si>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</si>
  <si>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</si>
  <si>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</si>
  <si>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</si>
  <si>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</si>
  <si>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</si>
  <si>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</si>
  <si>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</si>
  <si>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</si>
  <si>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</si>
  <si>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</si>
  <si>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</si>
  <si>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</si>
  <si>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</si>
  <si>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</si>
  <si>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</si>
  <si>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</si>
  <si>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</si>
  <si>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</si>
  <si>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</si>
  <si>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</si>
  <si>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</si>
  <si>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</si>
  <si>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</si>
  <si>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</si>
  <si>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</si>
  <si>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</si>
  <si>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</si>
  <si>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</si>
  <si>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</si>
  <si>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</si>
  <si>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</si>
  <si>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</si>
  <si>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</si>
  <si>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</si>
  <si>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</si>
  <si>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</si>
  <si>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</si>
  <si>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</si>
  <si>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</si>
  <si>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</si>
  <si>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</si>
  <si>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</si>
  <si>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</si>
  <si>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</si>
  <si>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</si>
  <si>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</si>
  <si>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</si>
  <si>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</si>
  <si>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</si>
  <si>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</si>
  <si>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</si>
  <si>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</si>
  <si>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</si>
  <si>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</si>
  <si>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</si>
  <si>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</si>
  <si>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</si>
  <si>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</si>
  <si>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</si>
  <si>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</si>
  <si>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</si>
  <si>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</si>
  <si>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</si>
  <si>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</si>
  <si>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</si>
  <si>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</si>
  <si>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</si>
  <si>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</si>
  <si>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</si>
  <si>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</si>
  <si>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</si>
  <si>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</si>
  <si>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</si>
  <si>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</si>
  <si>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</si>
  <si>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</si>
  <si>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</si>
  <si>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</si>
  <si>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</si>
  <si>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</si>
  <si>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</si>
  <si>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</si>
  <si>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</si>
  <si>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</si>
  <si>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</si>
  <si>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</si>
  <si>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</si>
  <si>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</si>
  <si>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</si>
  <si>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</si>
  <si>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</si>
  <si>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</si>
  <si>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</si>
  <si>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</si>
  <si>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</si>
  <si>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</si>
  <si>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</si>
  <si>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</si>
  <si>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</si>
  <si>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</si>
  <si>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</si>
  <si>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</si>
  <si>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</si>
  <si>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</si>
  <si>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</si>
  <si>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</si>
  <si>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</si>
  <si>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</si>
  <si>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</si>
  <si>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</si>
  <si>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</si>
  <si>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</si>
  <si>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</si>
  <si>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</si>
  <si>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</si>
  <si>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</si>
  <si>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</si>
  <si>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</si>
  <si>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</si>
  <si>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</si>
  <si>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</si>
  <si>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</si>
  <si>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</si>
  <si>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</si>
  <si>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</si>
  <si>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</si>
  <si>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</si>
  <si>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</si>
  <si>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</si>
  <si>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</si>
  <si>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</si>
  <si>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</si>
  <si>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</si>
  <si>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</si>
  <si>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</si>
  <si>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</si>
  <si>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</si>
  <si>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</si>
  <si>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</si>
  <si>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</si>
  <si>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</si>
  <si>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</si>
  <si>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</si>
  <si>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</si>
  <si>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</si>
  <si>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</si>
  <si>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</si>
  <si>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</si>
  <si>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</si>
  <si>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</si>
  <si>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</si>
  <si>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</si>
  <si>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</si>
  <si>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</si>
  <si>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</si>
  <si>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</si>
  <si>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</si>
  <si>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</si>
  <si>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</si>
  <si>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</si>
  <si>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</si>
  <si>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</si>
  <si>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</si>
  <si>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</si>
  <si>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</si>
  <si>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</si>
  <si>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</si>
  <si>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</si>
  <si>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</si>
  <si>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</si>
  <si>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</si>
  <si>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</si>
  <si>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</si>
  <si>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</si>
  <si>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</si>
  <si>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</si>
  <si>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</si>
  <si>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</si>
  <si>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</si>
  <si>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</si>
  <si>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</si>
  <si>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</si>
  <si>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</si>
  <si>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</si>
  <si>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</si>
  <si>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</si>
  <si>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</si>
  <si>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</si>
  <si>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</si>
  <si>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</si>
  <si>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</si>
  <si>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</si>
  <si>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</si>
  <si>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</si>
  <si>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</si>
  <si>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</si>
  <si>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</si>
  <si>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</si>
  <si>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</si>
  <si>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</si>
  <si>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</si>
  <si>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</si>
  <si>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</si>
  <si>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</si>
  <si>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</si>
  <si>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</si>
  <si>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</si>
  <si>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</si>
  <si>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</si>
  <si>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</si>
  <si>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</si>
  <si>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</si>
  <si>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</si>
  <si>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</si>
  <si>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</si>
  <si>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</si>
  <si>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</si>
  <si>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</si>
  <si>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</si>
  <si>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</si>
  <si>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</si>
  <si>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</si>
  <si>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</si>
  <si>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</si>
  <si>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</si>
  <si>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</si>
  <si>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</si>
  <si>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</si>
  <si>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</si>
  <si>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</si>
  <si>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</si>
  <si>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</si>
  <si>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</si>
  <si>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</si>
  <si>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</si>
  <si>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</si>
  <si>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</si>
  <si>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</si>
  <si>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</si>
  <si>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</si>
  <si>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</si>
  <si>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</si>
  <si>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</si>
  <si>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</si>
  <si>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</si>
  <si>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</si>
  <si>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</si>
  <si>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</si>
  <si>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</si>
  <si>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</si>
  <si>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</si>
  <si>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</si>
  <si>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</si>
  <si>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</si>
  <si>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</si>
  <si>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</si>
  <si>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</si>
  <si>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</si>
  <si>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</si>
  <si>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</si>
  <si>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</si>
  <si>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</si>
  <si>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</si>
  <si>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</si>
  <si>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</si>
  <si>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</si>
  <si>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</si>
  <si>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</si>
  <si>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</si>
  <si>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</si>
  <si>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</si>
  <si>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</si>
  <si>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</si>
  <si>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</si>
  <si>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</si>
  <si>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</si>
  <si>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</si>
  <si>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</si>
  <si>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</si>
  <si>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</si>
  <si>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</si>
  <si>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</si>
  <si>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</si>
  <si>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</si>
  <si>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</si>
  <si>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</si>
  <si>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</si>
  <si>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</si>
  <si>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</si>
  <si>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</si>
  <si>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</si>
  <si>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</si>
  <si>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</si>
  <si>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</si>
  <si>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</si>
  <si>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</si>
  <si>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</si>
  <si>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</si>
  <si>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</si>
  <si>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</si>
  <si>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</si>
  <si>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</si>
  <si>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</si>
  <si>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</si>
  <si>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</si>
  <si>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</si>
  <si>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</si>
  <si>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</si>
  <si>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</si>
  <si>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</si>
  <si>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</si>
  <si>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</si>
  <si>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</si>
  <si>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</si>
  <si>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</si>
  <si>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</si>
  <si>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</si>
  <si>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</si>
  <si>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</si>
  <si>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</si>
  <si>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</si>
  <si>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</si>
  <si>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</si>
  <si>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</si>
  <si>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</si>
  <si>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</si>
  <si>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</si>
  <si>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</si>
  <si>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</si>
  <si>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</si>
  <si>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</si>
  <si>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</si>
  <si>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</si>
  <si>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</si>
  <si>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</si>
  <si>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</si>
  <si>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</si>
  <si>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</si>
  <si>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</si>
  <si>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</si>
  <si>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</si>
  <si>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</si>
  <si>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</si>
  <si>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</si>
  <si>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</si>
  <si>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</si>
  <si>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</si>
  <si>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</si>
  <si>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</si>
  <si>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</si>
  <si>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</si>
  <si>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</si>
  <si>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</si>
  <si>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</si>
  <si>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</si>
  <si>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</si>
  <si>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</si>
  <si>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</si>
  <si>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</si>
  <si>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</si>
  <si>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</si>
  <si>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</si>
  <si>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</si>
  <si>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</si>
  <si>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</si>
  <si>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</si>
  <si>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</si>
  <si>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</si>
  <si>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</si>
  <si>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</si>
  <si>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</si>
  <si>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</si>
  <si>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</si>
  <si>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</si>
  <si>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</si>
  <si>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</si>
  <si>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</si>
  <si>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</si>
  <si>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</si>
  <si>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</si>
  <si>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</si>
  <si>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</si>
  <si>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</si>
  <si>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</si>
  <si>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</si>
  <si>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</si>
  <si>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</si>
  <si>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</si>
  <si>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</si>
  <si>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</si>
  <si>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</si>
  <si>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</si>
  <si>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</si>
  <si>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</si>
  <si>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</si>
  <si>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</si>
  <si>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</si>
  <si>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</si>
  <si>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</si>
  <si>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</si>
  <si>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</si>
  <si>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</si>
  <si>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</si>
  <si>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</si>
  <si>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</si>
  <si>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</si>
  <si>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</si>
  <si>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</si>
  <si>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</si>
  <si>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</si>
  <si>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</si>
  <si>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</si>
  <si>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</si>
  <si>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</si>
  <si>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</si>
  <si>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</si>
  <si>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</si>
  <si>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</si>
  <si>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</si>
  <si>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</si>
  <si>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</si>
  <si>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</si>
  <si>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</si>
  <si>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</si>
  <si>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</si>
  <si>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</si>
  <si>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</si>
  <si>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</si>
  <si>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</si>
  <si>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</si>
  <si>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</si>
  <si>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</si>
  <si>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</si>
  <si>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</si>
  <si>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</si>
  <si>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</si>
  <si>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</si>
  <si>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</si>
  <si>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</si>
  <si>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</si>
  <si>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</si>
  <si>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</si>
  <si>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</si>
  <si>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</si>
  <si>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</si>
  <si>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</si>
  <si>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</si>
  <si>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</si>
  <si>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</si>
  <si>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</si>
  <si>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</si>
  <si>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</si>
  <si>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</si>
  <si>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</si>
  <si>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</si>
  <si>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</si>
  <si>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</si>
  <si>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</si>
  <si>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</si>
  <si>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</si>
  <si>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</si>
  <si>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</si>
  <si>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</si>
  <si>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</si>
  <si>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</si>
  <si>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</si>
  <si>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</si>
  <si>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</si>
  <si>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</si>
  <si>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</si>
  <si>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</si>
  <si>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</si>
  <si>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</si>
  <si>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</si>
  <si>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</si>
  <si>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</si>
  <si>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</si>
  <si>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</si>
  <si>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</si>
  <si>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</si>
  <si>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</si>
  <si>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</si>
  <si>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</si>
  <si>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</si>
  <si>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</si>
  <si>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</si>
  <si>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</si>
  <si>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</si>
  <si>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</si>
  <si>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</si>
  <si>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</si>
  <si>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</si>
  <si>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</si>
  <si>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</si>
  <si>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</si>
  <si>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</si>
  <si>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</si>
  <si>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</si>
  <si>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</si>
  <si>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</si>
  <si>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</si>
  <si>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</si>
  <si>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</si>
  <si>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</si>
  <si>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</si>
  <si>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</si>
  <si>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</si>
  <si>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</si>
  <si>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</si>
  <si>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</si>
  <si>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</si>
  <si>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</si>
  <si>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</si>
  <si>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</si>
  <si>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</si>
  <si>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</si>
  <si>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</si>
  <si>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</si>
  <si>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</si>
  <si>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</si>
  <si>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</si>
  <si>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</si>
  <si>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</si>
  <si>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</si>
  <si>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</si>
  <si>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</si>
  <si>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</si>
  <si>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</si>
  <si>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</si>
  <si>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</si>
  <si>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</si>
  <si>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</si>
  <si>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</si>
  <si>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</si>
  <si>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</si>
  <si>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</si>
  <si>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</si>
  <si>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</si>
  <si>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</si>
  <si>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</si>
  <si>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</si>
  <si>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</si>
  <si>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</si>
  <si>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</si>
  <si>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</si>
  <si>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</si>
  <si>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</si>
  <si>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</si>
  <si>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</si>
  <si>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</si>
  <si>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</si>
  <si>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</si>
  <si>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</si>
  <si>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</si>
  <si>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</si>
  <si>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</si>
  <si>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</si>
  <si>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</si>
  <si>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</si>
  <si>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</si>
  <si>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</si>
  <si>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</si>
  <si>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</si>
  <si>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</si>
  <si>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</si>
  <si>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</si>
  <si>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</si>
  <si>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</si>
  <si>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</si>
  <si>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</si>
  <si>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</si>
  <si>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</si>
  <si>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</si>
  <si>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</si>
  <si>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</si>
  <si>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</si>
  <si>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</si>
  <si>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</si>
  <si>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</si>
  <si>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</si>
  <si>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</si>
  <si>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</si>
  <si>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</si>
  <si>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</si>
  <si>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</si>
  <si>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</si>
  <si>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</si>
  <si>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</si>
  <si>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</si>
  <si>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</si>
  <si>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</si>
  <si>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</si>
  <si>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</si>
  <si>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</si>
  <si>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</si>
  <si>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</si>
  <si>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</si>
  <si>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</si>
  <si>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</si>
  <si>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</si>
  <si>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</si>
  <si>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</si>
  <si>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</si>
  <si>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</si>
  <si>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</si>
  <si>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</si>
  <si>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</si>
  <si>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</si>
  <si>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</si>
  <si>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</si>
  <si>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</si>
  <si>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</si>
  <si>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</si>
  <si>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</si>
  <si>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</si>
  <si>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</si>
  <si>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</si>
  <si>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</si>
  <si>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</si>
  <si>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</si>
  <si>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</si>
  <si>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</si>
  <si>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</si>
  <si>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</si>
  <si>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</si>
  <si>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</si>
  <si>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</si>
  <si>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</si>
  <si>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</si>
  <si>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</si>
  <si>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</si>
  <si>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</si>
  <si>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</si>
  <si>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</si>
  <si>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</si>
  <si>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</si>
  <si>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</si>
  <si>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</si>
  <si>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</si>
  <si>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</si>
  <si>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</si>
  <si>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</si>
  <si>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</si>
  <si>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</si>
  <si>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</si>
  <si>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</si>
  <si>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</si>
  <si>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</si>
  <si>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</si>
  <si>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</si>
  <si>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</si>
  <si>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</si>
  <si>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</si>
  <si>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</si>
  <si>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</si>
  <si>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</si>
  <si>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</si>
  <si>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</si>
  <si>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</si>
  <si>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</si>
  <si>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</si>
  <si>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</si>
  <si>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</si>
  <si>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</si>
  <si>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</si>
  <si>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</si>
  <si>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</si>
  <si>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</si>
  <si>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</si>
  <si>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</si>
  <si>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</si>
  <si>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</si>
  <si>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</si>
  <si>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</si>
  <si>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</si>
  <si>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</si>
  <si>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</si>
  <si>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</si>
  <si>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</si>
  <si>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</si>
  <si>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</si>
  <si>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</si>
  <si>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</si>
  <si>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</si>
  <si>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</si>
  <si>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</si>
  <si>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</si>
  <si>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</si>
  <si>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</si>
  <si>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</si>
  <si>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</si>
  <si>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</si>
  <si>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</si>
  <si>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</si>
  <si>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</si>
  <si>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</si>
  <si>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</si>
  <si>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</si>
  <si>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</si>
  <si>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</si>
  <si>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</si>
  <si>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</si>
  <si>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</si>
  <si>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</si>
  <si>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</si>
  <si>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</si>
  <si>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</si>
  <si>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</si>
  <si>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</si>
  <si>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</si>
  <si>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</si>
  <si>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</si>
  <si>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</si>
  <si>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</si>
  <si>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</si>
  <si>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</si>
  <si>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</si>
  <si>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</si>
  <si>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</si>
  <si>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</si>
  <si>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</si>
  <si>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</si>
  <si>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</si>
  <si>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</si>
  <si>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</si>
  <si>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</si>
  <si>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</si>
  <si>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</si>
  <si>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</si>
  <si>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</si>
  <si>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</si>
  <si>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</si>
  <si>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</si>
  <si>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</si>
  <si>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</si>
  <si>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</si>
  <si>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</si>
  <si>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</si>
  <si>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</si>
  <si>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</si>
  <si>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</si>
  <si>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</si>
  <si>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</si>
  <si>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</si>
  <si>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</si>
  <si>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</si>
  <si>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</si>
  <si>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</si>
  <si>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</si>
  <si>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</si>
  <si>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</si>
  <si>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</si>
  <si>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</si>
  <si>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</si>
  <si>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</si>
  <si>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</si>
  <si>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</si>
  <si>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</si>
  <si>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</si>
  <si>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</si>
  <si>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</si>
  <si>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</si>
  <si>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</si>
  <si>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</si>
  <si>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</si>
  <si>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</si>
  <si>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</si>
  <si>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</si>
  <si>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</si>
  <si>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</si>
  <si>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</si>
  <si>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</si>
  <si>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</si>
  <si>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</si>
  <si>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</si>
  <si>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</si>
  <si>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</si>
  <si>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</si>
  <si>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</si>
  <si>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</si>
  <si>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</si>
  <si>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</si>
  <si>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</si>
  <si>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</si>
  <si>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</si>
  <si>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</si>
  <si>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</si>
  <si>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</si>
  <si>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</si>
  <si>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</si>
  <si>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</si>
  <si>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</si>
  <si>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</si>
  <si>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</si>
  <si>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</si>
  <si>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</si>
  <si>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</si>
  <si>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</si>
  <si>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</si>
  <si>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</si>
  <si>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</si>
  <si>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</si>
  <si>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</si>
  <si>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</si>
  <si>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</si>
  <si>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</si>
  <si>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</si>
  <si>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</si>
  <si>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</si>
  <si>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</si>
  <si>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</si>
  <si>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</si>
  <si>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</si>
  <si>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</si>
  <si>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</si>
  <si>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</si>
  <si>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</si>
  <si>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</si>
  <si>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</si>
  <si>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</si>
  <si>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</si>
  <si>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</si>
  <si>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</si>
  <si>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</si>
  <si>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</si>
  <si>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</si>
  <si>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</si>
  <si>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</si>
  <si>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</si>
  <si>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</si>
  <si>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</si>
  <si>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</si>
  <si>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</si>
  <si>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</si>
  <si>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</si>
  <si>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</si>
  <si>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</si>
  <si>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</si>
  <si>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</si>
  <si>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</si>
  <si>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</si>
  <si>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</si>
  <si>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</si>
  <si>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</si>
  <si>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</si>
  <si>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</si>
  <si>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</si>
  <si>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</si>
  <si>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</si>
  <si>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</si>
  <si>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</si>
  <si>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</si>
  <si>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</si>
  <si>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</si>
  <si>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</si>
  <si>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</si>
  <si>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</si>
  <si>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</si>
  <si>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</si>
  <si>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</si>
  <si>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</si>
  <si>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</si>
  <si>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</si>
  <si>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</si>
  <si>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</si>
  <si>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</si>
  <si>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</si>
  <si>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</si>
  <si>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</si>
  <si>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</si>
  <si>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</si>
  <si>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</si>
  <si>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</si>
  <si>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</si>
  <si>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</si>
  <si>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</si>
  <si>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</si>
  <si>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</si>
  <si>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</si>
  <si>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</si>
  <si>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</si>
  <si>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</si>
  <si>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</si>
  <si>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</si>
  <si>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</si>
  <si>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</si>
  <si>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</si>
  <si>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</si>
  <si>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</si>
  <si>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</si>
  <si>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</si>
  <si>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</si>
  <si>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</si>
  <si>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</si>
  <si>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</si>
  <si>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</si>
  <si>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</si>
  <si>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</si>
  <si>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</si>
  <si>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</si>
  <si>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</si>
  <si>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</si>
  <si>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</si>
  <si>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</si>
  <si>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</si>
  <si>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</si>
  <si>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</si>
  <si>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</si>
  <si>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</si>
  <si>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</si>
  <si>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</si>
  <si>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</si>
  <si>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</si>
  <si>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</si>
  <si>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</si>
  <si>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</si>
  <si>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</si>
  <si>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</si>
  <si>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</si>
  <si>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</si>
  <si>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</si>
  <si>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</si>
  <si>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</si>
  <si>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</si>
  <si>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</si>
  <si>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</si>
  <si>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</si>
  <si>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</si>
  <si>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</si>
  <si>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</si>
  <si>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</si>
  <si>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</si>
  <si>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</si>
  <si>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</si>
  <si>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</si>
  <si>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</si>
  <si>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</si>
  <si>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</si>
  <si>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</si>
  <si>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</si>
  <si>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</si>
  <si>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</si>
  <si>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</si>
  <si>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</si>
  <si>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</si>
  <si>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</si>
  <si>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</si>
  <si>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</si>
  <si>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</si>
  <si>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</si>
  <si>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</si>
  <si>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</si>
  <si>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</si>
  <si>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</si>
  <si>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</si>
  <si>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</si>
  <si>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</si>
  <si>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</si>
  <si>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</si>
  <si>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</si>
  <si>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</si>
  <si>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</si>
  <si>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</si>
  <si>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</si>
  <si>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</si>
  <si>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</si>
  <si>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</si>
  <si>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</si>
  <si>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</si>
  <si>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</si>
  <si>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</si>
  <si>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</si>
  <si>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</si>
  <si>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</si>
  <si>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</si>
  <si>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</si>
  <si>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</si>
  <si>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</si>
  <si>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</si>
  <si>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</si>
  <si>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</si>
  <si>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</si>
  <si>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</si>
  <si>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</si>
  <si>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</si>
  <si>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</si>
  <si>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</si>
  <si>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</si>
  <si>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</si>
  <si>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</si>
  <si>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</si>
  <si>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</si>
  <si>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</si>
  <si>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</si>
  <si>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</si>
  <si>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</si>
  <si>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</si>
  <si>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</si>
  <si>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</si>
  <si>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</si>
  <si>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</si>
  <si>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</si>
  <si>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</si>
  <si>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</si>
  <si>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</si>
  <si>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</si>
  <si>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</si>
  <si>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</si>
  <si>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</si>
  <si>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</si>
  <si>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</si>
  <si>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</si>
  <si>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</si>
  <si>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</si>
  <si>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</si>
  <si>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</si>
  <si>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</si>
  <si>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</si>
  <si>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</si>
  <si>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</si>
  <si>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</si>
  <si>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</si>
  <si>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</si>
  <si>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</si>
  <si>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</si>
  <si>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</si>
  <si>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</si>
  <si>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</si>
  <si>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</si>
  <si>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</si>
  <si>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</si>
  <si>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</si>
  <si>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</si>
  <si>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</si>
  <si>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</si>
  <si>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</si>
  <si>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</si>
  <si>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</si>
  <si>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</si>
  <si>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</si>
  <si>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</si>
  <si>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</si>
  <si>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</si>
  <si>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</si>
  <si>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</si>
  <si>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</si>
  <si>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</si>
  <si>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</si>
  <si>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</si>
  <si>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</si>
  <si>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</si>
  <si>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</si>
  <si>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</si>
  <si>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</si>
  <si>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</si>
  <si>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</si>
  <si>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</si>
  <si>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</si>
  <si>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</si>
  <si>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</si>
  <si>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</si>
  <si>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</si>
  <si>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</si>
  <si>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</si>
  <si>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</si>
  <si>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</si>
  <si>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</si>
  <si>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</si>
  <si>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</si>
  <si>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</si>
  <si>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</si>
  <si>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</si>
  <si>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</si>
  <si>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</si>
  <si>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</si>
  <si>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</si>
  <si>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</si>
  <si>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</si>
  <si>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</si>
  <si>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</si>
  <si>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</si>
  <si>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</si>
  <si>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</si>
  <si>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</si>
  <si>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</si>
  <si>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</si>
  <si>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</si>
  <si>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</si>
  <si>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</si>
  <si>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</si>
  <si>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</si>
  <si>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</si>
  <si>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</si>
  <si>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</si>
  <si>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</si>
  <si>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</si>
  <si>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</si>
  <si>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</si>
  <si>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</si>
  <si>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</si>
  <si>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</si>
  <si>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</si>
  <si>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</si>
  <si>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</si>
  <si>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</si>
  <si>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</si>
  <si>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</si>
  <si>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</si>
  <si>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</si>
  <si>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</si>
  <si>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</si>
  <si>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</si>
  <si>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</si>
  <si>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</si>
  <si>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</si>
  <si>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</si>
  <si>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</si>
  <si>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</si>
  <si>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</si>
  <si>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</si>
  <si>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</si>
  <si>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</si>
  <si>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</si>
  <si>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</si>
  <si>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</si>
  <si>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</si>
  <si>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</si>
  <si>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</si>
  <si>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</si>
  <si>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</si>
  <si>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</si>
  <si>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</si>
  <si>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</si>
  <si>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</si>
  <si>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</si>
  <si>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</si>
  <si>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</si>
  <si>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</si>
  <si>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</si>
  <si>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</si>
  <si>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</si>
  <si>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</si>
  <si>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</si>
  <si>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</si>
  <si>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</si>
  <si>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</si>
  <si>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</si>
  <si>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</si>
  <si>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</si>
  <si>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</si>
  <si>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</si>
  <si>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</si>
  <si>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</si>
  <si>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</si>
  <si>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</si>
  <si>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</si>
  <si>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</si>
  <si>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</si>
  <si>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</si>
  <si>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</si>
  <si>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</si>
  <si>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</si>
  <si>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</si>
  <si>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</si>
  <si>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</si>
  <si>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</si>
  <si>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</si>
  <si>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</si>
  <si>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</si>
  <si>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</si>
  <si>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</si>
  <si>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</si>
  <si>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</si>
  <si>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</si>
  <si>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</si>
  <si>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</si>
  <si>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</si>
  <si>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</si>
  <si>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</si>
  <si>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</si>
  <si>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</si>
  <si>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</si>
  <si>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</si>
  <si>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</si>
  <si>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</si>
  <si>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</si>
  <si>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</si>
  <si>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</si>
  <si>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</si>
  <si>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</si>
  <si>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</si>
  <si>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</si>
  <si>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</si>
  <si>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</si>
  <si>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</si>
  <si>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</si>
  <si>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</si>
  <si>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</si>
  <si>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</si>
  <si>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</si>
  <si>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</si>
  <si>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</si>
  <si>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</si>
  <si>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</si>
  <si>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</si>
  <si>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</si>
  <si>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</si>
  <si>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</si>
  <si>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</si>
  <si>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</si>
  <si>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</si>
  <si>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</si>
  <si>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</si>
  <si>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</si>
  <si>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</si>
  <si>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</si>
  <si>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</si>
  <si>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</si>
  <si>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</si>
  <si>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</si>
  <si>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</si>
  <si>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</si>
  <si>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</si>
  <si>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</si>
  <si>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</si>
  <si>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</si>
  <si>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</si>
  <si>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</si>
  <si>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</si>
  <si>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</si>
  <si>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</si>
  <si>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</si>
  <si>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</si>
  <si>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</si>
  <si>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</si>
  <si>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</si>
  <si>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</si>
  <si>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</si>
  <si>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</si>
  <si>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</si>
  <si>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</si>
  <si>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</si>
  <si>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</si>
  <si>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</si>
  <si>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</si>
  <si>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</si>
  <si>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</si>
  <si>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</si>
  <si>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</si>
  <si>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</si>
  <si>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</si>
  <si>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</si>
  <si>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</si>
  <si>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</si>
  <si>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</si>
  <si>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</si>
  <si>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</si>
  <si>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</si>
  <si>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</si>
  <si>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</si>
  <si>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</si>
  <si>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</si>
  <si>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</si>
  <si>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</si>
  <si>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</si>
  <si>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</si>
  <si>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</si>
  <si>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</si>
  <si>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</si>
  <si>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</si>
  <si>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</si>
  <si>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</si>
  <si>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</si>
  <si>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</si>
  <si>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</si>
  <si>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</si>
  <si>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</si>
  <si>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</si>
  <si>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</si>
  <si>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</si>
  <si>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</si>
  <si>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</si>
  <si>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</si>
  <si>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</si>
  <si>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</si>
  <si>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</si>
  <si>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</si>
  <si>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</si>
  <si>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</si>
  <si>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</si>
  <si>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</si>
  <si>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</si>
  <si>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</si>
  <si>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</si>
  <si>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</si>
  <si>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</si>
  <si>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</si>
  <si>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</si>
  <si>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</si>
  <si>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</si>
  <si>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</si>
  <si>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</si>
  <si>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</si>
  <si>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</si>
  <si>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</si>
  <si>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</si>
  <si>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</si>
  <si>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</si>
  <si>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</si>
  <si>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</si>
  <si>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</si>
  <si>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</si>
  <si>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</si>
  <si>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</si>
  <si>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</si>
  <si>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</si>
  <si>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</si>
  <si>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</si>
  <si>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</si>
  <si>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</si>
  <si>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</si>
  <si>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</si>
  <si>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</si>
  <si>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</si>
  <si>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</si>
  <si>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</si>
  <si>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</si>
  <si>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</si>
  <si>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</si>
  <si>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</si>
  <si>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</si>
  <si>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</si>
  <si>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</si>
  <si>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</si>
  <si>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</si>
  <si>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</si>
  <si>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</si>
  <si>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</si>
  <si>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</si>
  <si>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</si>
  <si>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</si>
  <si>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</si>
  <si>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</si>
  <si>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</si>
  <si>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</si>
  <si>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</si>
  <si>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</si>
  <si>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</si>
  <si>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</si>
  <si>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</si>
  <si>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</si>
  <si>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</si>
  <si>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</si>
  <si>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</si>
  <si>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</si>
  <si>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</si>
  <si>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</si>
  <si>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</si>
  <si>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</si>
  <si>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</si>
  <si>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</si>
  <si>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</si>
  <si>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</si>
  <si>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</si>
  <si>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</si>
  <si>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</si>
  <si>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</si>
  <si>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</si>
  <si>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</si>
  <si>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</si>
  <si>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</si>
  <si>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</si>
  <si>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</si>
  <si>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</si>
  <si>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</si>
  <si>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</si>
  <si>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</si>
  <si>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</si>
  <si>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</si>
  <si>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</si>
  <si>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</si>
  <si>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</si>
  <si>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</si>
  <si>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</si>
  <si>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</si>
  <si>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</si>
  <si>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</si>
  <si>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</si>
  <si>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</si>
  <si>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</si>
  <si>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</si>
  <si>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</si>
  <si>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</si>
  <si>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</si>
  <si>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</si>
  <si>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</si>
  <si>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</si>
  <si>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</si>
  <si>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</si>
  <si>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</si>
  <si>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</si>
  <si>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</si>
  <si>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</si>
  <si>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</si>
  <si>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</si>
  <si>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</si>
  <si>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</si>
  <si>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</si>
  <si>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</si>
  <si>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</si>
  <si>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</si>
  <si>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</si>
  <si>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</si>
  <si>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</si>
  <si>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</si>
  <si>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</si>
  <si>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</si>
  <si>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</si>
  <si>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</si>
  <si>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</si>
  <si>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</si>
  <si>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</si>
  <si>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</si>
  <si>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</si>
  <si>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</si>
  <si>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</si>
  <si>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</si>
  <si>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</si>
  <si>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</si>
  <si>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</si>
  <si>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</si>
  <si>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</si>
  <si>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</si>
  <si>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</si>
  <si>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</si>
  <si>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</si>
  <si>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</si>
  <si>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</si>
  <si>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</si>
  <si>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</si>
  <si>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</si>
  <si>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</si>
  <si>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</si>
  <si>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</si>
  <si>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</si>
  <si>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</si>
  <si>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</si>
  <si>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</si>
  <si>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</si>
  <si>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</si>
  <si>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</si>
  <si>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</si>
  <si>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</si>
  <si>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</si>
  <si>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</si>
  <si>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</si>
  <si>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</si>
  <si>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</si>
  <si>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</si>
  <si>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</si>
  <si>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</si>
  <si>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</si>
  <si>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</si>
  <si>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</si>
  <si>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</si>
  <si>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</si>
  <si>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</si>
  <si>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</si>
  <si>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</si>
  <si>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</si>
  <si>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</si>
  <si>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</si>
  <si>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</si>
  <si>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</si>
  <si>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</si>
  <si>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</si>
  <si>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</si>
  <si>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</si>
  <si>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</si>
  <si>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</si>
  <si>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</si>
  <si>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</si>
  <si>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</si>
  <si>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</si>
  <si>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</si>
  <si>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</si>
  <si>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</si>
  <si>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</si>
  <si>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</si>
  <si>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</si>
  <si>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</si>
  <si>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</si>
  <si>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</si>
  <si>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</si>
  <si>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</si>
  <si>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</si>
  <si>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</si>
  <si>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</si>
  <si>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</si>
  <si>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</si>
  <si>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</si>
  <si>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</si>
  <si>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</si>
  <si>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</si>
  <si>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</si>
  <si>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</si>
  <si>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</si>
  <si>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</si>
  <si>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</si>
  <si>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</si>
  <si>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</si>
  <si>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</si>
  <si>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</si>
  <si>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</si>
  <si>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</si>
  <si>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</si>
  <si>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</si>
  <si>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</si>
  <si>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</si>
  <si>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</si>
  <si>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</si>
  <si>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</si>
  <si>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</si>
  <si>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</si>
  <si>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</si>
  <si>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</si>
  <si>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</si>
  <si>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</si>
  <si>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</si>
  <si>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</si>
  <si>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</si>
  <si>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</si>
  <si>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</si>
  <si>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</si>
  <si>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</si>
  <si>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</si>
  <si>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</si>
  <si>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</si>
  <si>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</si>
  <si>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</si>
  <si>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</si>
  <si>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</si>
  <si>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</si>
  <si>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</si>
  <si>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</si>
  <si>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</si>
  <si>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</si>
  <si>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</si>
  <si>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</si>
  <si>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</si>
  <si>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</si>
  <si>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</si>
  <si>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</si>
  <si>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</si>
  <si>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</si>
  <si>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</si>
  <si>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</si>
  <si>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</si>
  <si>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</si>
  <si>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</si>
  <si>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</si>
  <si>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</si>
  <si>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</si>
  <si>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</si>
  <si>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</si>
  <si>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</si>
  <si>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</si>
  <si>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</si>
  <si>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</si>
  <si>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</si>
  <si>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</si>
  <si>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</si>
  <si>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</si>
  <si>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</si>
  <si>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</si>
  <si>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</si>
  <si>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</si>
  <si>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</si>
  <si>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</si>
  <si>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</si>
  <si>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</si>
  <si>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</si>
  <si>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</si>
  <si>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</si>
  <si>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</si>
  <si>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</si>
  <si>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</si>
  <si>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</si>
  <si>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</si>
  <si>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</si>
  <si>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</si>
  <si>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</si>
  <si>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</si>
  <si>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</si>
  <si>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</si>
  <si>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</si>
  <si>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</si>
  <si>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</si>
  <si>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</si>
  <si>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</si>
  <si>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</si>
  <si>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</si>
  <si>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</si>
  <si>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</si>
  <si>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</si>
  <si>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</si>
  <si>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</si>
  <si>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</si>
  <si>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</si>
  <si>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</si>
  <si>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</si>
  <si>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</si>
  <si>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</si>
  <si>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</si>
  <si>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</si>
  <si>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</si>
  <si>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</si>
  <si>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</si>
  <si>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</si>
  <si>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</si>
  <si>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</si>
  <si>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</si>
  <si>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</si>
  <si>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</si>
  <si>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</si>
  <si>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</si>
  <si>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</si>
  <si>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</si>
  <si>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</si>
  <si>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</si>
  <si>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</si>
  <si>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</si>
  <si>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</si>
  <si>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</si>
  <si>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</si>
  <si>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</si>
  <si>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</si>
  <si>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</si>
  <si>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</si>
  <si>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</si>
  <si>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</si>
  <si>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</si>
  <si>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</si>
  <si>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</si>
  <si>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</si>
  <si>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</si>
  <si>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</si>
  <si>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</si>
  <si>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</si>
  <si>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</si>
  <si>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</si>
  <si>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</si>
  <si>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</si>
  <si>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</si>
  <si>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</si>
  <si>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</si>
  <si>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</si>
  <si>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</si>
  <si>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</si>
  <si>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</si>
  <si>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</si>
  <si>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</si>
  <si>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</si>
  <si>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</si>
  <si>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</si>
  <si>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</si>
  <si>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</si>
  <si>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</si>
  <si>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</si>
  <si>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</si>
  <si>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</si>
  <si>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</si>
  <si>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</si>
  <si>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</si>
  <si>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</si>
  <si>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</si>
  <si>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</si>
  <si>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</si>
  <si>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</si>
  <si>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</si>
  <si>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</si>
  <si>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</si>
  <si>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</si>
  <si>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</si>
  <si>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</si>
  <si>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</si>
  <si>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</si>
  <si>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</si>
  <si>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</si>
  <si>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</si>
  <si>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</si>
  <si>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</si>
  <si>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</si>
  <si>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</si>
  <si>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</si>
  <si>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</si>
  <si>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</si>
  <si>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</si>
  <si>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</si>
  <si>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</si>
  <si>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</si>
  <si>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</si>
  <si>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</si>
  <si>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</si>
  <si>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</si>
  <si>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</si>
  <si>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</si>
  <si>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</si>
  <si>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</si>
  <si>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</si>
  <si>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</si>
  <si>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</si>
  <si>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</si>
  <si>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</si>
  <si>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</si>
  <si>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</si>
  <si>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</si>
  <si>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</si>
  <si>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</si>
  <si>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</si>
  <si>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</si>
  <si>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</si>
  <si>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</si>
  <si>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</si>
  <si>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</si>
  <si>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</si>
  <si>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</si>
  <si>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</si>
  <si>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</si>
  <si>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</si>
  <si>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</si>
  <si>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</si>
  <si>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</si>
  <si>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</si>
  <si>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</si>
  <si>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</si>
  <si>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</si>
  <si>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</si>
  <si>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</si>
  <si>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</si>
  <si>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</si>
  <si>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</si>
  <si>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</si>
  <si>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</si>
  <si>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</si>
  <si>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</si>
  <si>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</si>
  <si>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</si>
  <si>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</si>
  <si>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</si>
  <si>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</si>
  <si>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</si>
  <si>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</si>
  <si>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</si>
  <si>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</si>
  <si>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</si>
  <si>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</si>
  <si>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</si>
  <si>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</si>
  <si>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</si>
  <si>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</si>
  <si>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</si>
  <si>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</si>
  <si>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</si>
  <si>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</si>
  <si>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</si>
  <si>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</si>
  <si>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</si>
  <si>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</si>
  <si>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</si>
  <si>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</si>
  <si>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</si>
  <si>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</si>
  <si>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</si>
  <si>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</si>
  <si>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</si>
  <si>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</si>
  <si>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</si>
  <si>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</si>
  <si>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</si>
  <si>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</si>
  <si>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</si>
  <si>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</si>
  <si>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</si>
  <si>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</si>
  <si>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</si>
  <si>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</si>
  <si>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</si>
  <si>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</si>
  <si>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</si>
  <si>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</si>
  <si>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</si>
  <si>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</si>
  <si>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</si>
  <si>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</si>
  <si>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</si>
  <si>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</si>
  <si>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</si>
  <si>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</si>
  <si>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</si>
  <si>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</si>
  <si>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</si>
  <si>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</si>
  <si>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</si>
  <si>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</si>
  <si>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</si>
  <si>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</si>
  <si>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</si>
  <si>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</si>
  <si>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</si>
  <si>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</si>
  <si>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</si>
  <si>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</si>
  <si>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</si>
  <si>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</si>
  <si>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</si>
  <si>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</si>
  <si>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</si>
  <si>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</si>
  <si>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</si>
  <si>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</si>
  <si>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</si>
  <si>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</si>
  <si>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</si>
  <si>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</si>
  <si>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</si>
  <si>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</si>
  <si>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</si>
  <si>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</si>
  <si>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</si>
  <si>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</si>
  <si>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</si>
  <si>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</si>
  <si>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</si>
  <si>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</si>
  <si>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</si>
  <si>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</si>
  <si>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</si>
  <si>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</si>
  <si>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</si>
  <si>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</si>
  <si>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</si>
  <si>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</si>
  <si>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</si>
  <si>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</si>
  <si>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</si>
  <si>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</si>
  <si>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</si>
  <si>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</si>
  <si>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</si>
  <si>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</si>
  <si>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</si>
  <si>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</si>
  <si>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</si>
  <si>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</si>
  <si>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</si>
  <si>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</si>
  <si>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</si>
  <si>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</si>
  <si>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</si>
  <si>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</si>
  <si>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</si>
  <si>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</si>
  <si>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</si>
  <si>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</si>
  <si>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</si>
  <si>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</si>
  <si>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</si>
  <si>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</si>
  <si>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</si>
  <si>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</si>
  <si>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</si>
  <si>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</si>
  <si>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</si>
  <si>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</si>
  <si>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</si>
  <si>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</si>
  <si>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</si>
  <si>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</si>
  <si>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</si>
  <si>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</si>
  <si>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</si>
  <si>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</si>
  <si>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</si>
  <si>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</si>
  <si>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</si>
  <si>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</si>
  <si>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</si>
  <si>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</si>
  <si>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</si>
  <si>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</si>
  <si>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</si>
  <si>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</si>
  <si>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</si>
  <si>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</si>
  <si>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</si>
  <si>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</si>
  <si>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</si>
  <si>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</si>
  <si>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</si>
  <si>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</si>
  <si>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</si>
  <si>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</si>
  <si>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</si>
  <si>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</si>
  <si>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</si>
  <si>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</si>
  <si>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</si>
  <si>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</si>
  <si>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</si>
  <si>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</si>
  <si>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</si>
  <si>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</si>
  <si>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</si>
  <si>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</si>
  <si>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</si>
  <si>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</si>
  <si>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</si>
  <si>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</si>
  <si>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</si>
  <si>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</si>
  <si>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</si>
  <si>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</si>
  <si>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</si>
  <si>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</si>
  <si>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</si>
  <si>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</si>
  <si>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</si>
  <si>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</si>
  <si>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</si>
  <si>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</si>
  <si>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</si>
  <si>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</si>
  <si>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</si>
  <si>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</si>
  <si>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</si>
  <si>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</si>
  <si>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</si>
  <si>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</si>
  <si>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</si>
  <si>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</si>
  <si>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</si>
  <si>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</si>
  <si>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</si>
  <si>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</si>
  <si>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</si>
  <si>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</si>
  <si>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</si>
  <si>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</si>
  <si>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</si>
  <si>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</si>
  <si>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</si>
  <si>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</si>
  <si>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</si>
  <si>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</si>
  <si>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</si>
  <si>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</si>
  <si>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</si>
  <si>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</si>
  <si>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</si>
  <si>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</si>
  <si>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</si>
  <si>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</si>
  <si>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</si>
  <si>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</si>
  <si>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</si>
  <si>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</si>
  <si>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</si>
  <si>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</si>
  <si>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</si>
  <si>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</si>
  <si>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</si>
  <si>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</si>
  <si>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</si>
  <si>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</si>
  <si>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</si>
  <si>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</si>
  <si>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</si>
  <si>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</si>
  <si>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</si>
  <si>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</si>
  <si>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</si>
  <si>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</si>
  <si>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</si>
  <si>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</si>
  <si>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</si>
  <si>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</si>
  <si>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</si>
  <si>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</si>
  <si>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</si>
  <si>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</si>
  <si>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</si>
  <si>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</si>
  <si>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</si>
  <si>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</si>
  <si>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</si>
  <si>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</si>
  <si>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</si>
  <si>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</si>
  <si>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</si>
  <si>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</si>
  <si>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</si>
  <si>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</si>
  <si>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</si>
  <si>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</si>
  <si>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</si>
  <si>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</si>
  <si>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</si>
  <si>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</si>
  <si>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</si>
  <si>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</si>
  <si>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</si>
  <si>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</si>
  <si>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</si>
  <si>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</si>
  <si>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</si>
  <si>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</si>
  <si>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</si>
  <si>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</si>
  <si>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</si>
  <si>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</si>
  <si>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</si>
  <si>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</si>
  <si>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</si>
  <si>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</si>
  <si>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</si>
  <si>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</si>
  <si>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</si>
  <si>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</si>
  <si>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</si>
  <si>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</si>
  <si>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</si>
  <si>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</si>
  <si>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</si>
  <si>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</si>
  <si>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</si>
  <si>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</si>
  <si>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</si>
  <si>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</si>
  <si>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</si>
  <si>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</si>
  <si>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</si>
  <si>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</si>
  <si>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</si>
  <si>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</si>
  <si>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</si>
  <si>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</si>
  <si>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</si>
  <si>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</si>
  <si>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</si>
  <si>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</si>
  <si>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</si>
  <si>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</si>
  <si>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</si>
  <si>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</si>
  <si>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</si>
  <si>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</si>
  <si>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</si>
  <si>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</si>
  <si>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</si>
  <si>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</si>
  <si>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</si>
  <si>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</si>
  <si>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</si>
  <si>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</si>
  <si>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</si>
  <si>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</si>
  <si>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</si>
  <si>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</si>
  <si>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</si>
  <si>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</si>
  <si>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</si>
  <si>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</si>
  <si>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</si>
  <si>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</si>
  <si>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</si>
  <si>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</si>
  <si>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</si>
  <si>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</si>
  <si>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</si>
  <si>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</si>
  <si>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</si>
  <si>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</si>
  <si>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</si>
  <si>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</si>
  <si>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</si>
  <si>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</si>
  <si>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</si>
  <si>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</si>
  <si>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</si>
  <si>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</si>
  <si>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</si>
  <si>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</si>
  <si>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</si>
  <si>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</si>
  <si>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</si>
  <si>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</si>
  <si>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</si>
  <si>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</si>
  <si>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</si>
  <si>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</si>
  <si>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</si>
  <si>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</si>
  <si>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</si>
  <si>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</si>
  <si>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</si>
  <si>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</si>
  <si>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</si>
  <si>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</si>
  <si>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</si>
  <si>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</si>
  <si>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</si>
  <si>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</si>
  <si>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</si>
  <si>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</si>
  <si>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</si>
  <si>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</si>
  <si>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</si>
  <si>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</si>
  <si>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</si>
  <si>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</si>
  <si>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</si>
  <si>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</si>
  <si>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</si>
  <si>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</si>
  <si>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</si>
  <si>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</si>
  <si>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</si>
  <si>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</si>
  <si>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</si>
  <si>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</si>
  <si>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</si>
  <si>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</si>
  <si>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</si>
  <si>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</si>
  <si>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</si>
  <si>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</si>
  <si>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</si>
  <si>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</si>
  <si>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</si>
  <si>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</si>
  <si>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</si>
  <si>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</si>
  <si>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</si>
  <si>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</si>
  <si>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</si>
  <si>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</si>
  <si>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</si>
  <si>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</si>
  <si>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</si>
  <si>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</si>
  <si>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</si>
  <si>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</si>
  <si>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</si>
  <si>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</si>
  <si>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</si>
  <si>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</si>
  <si>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</si>
  <si>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</si>
  <si>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</si>
  <si>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</si>
  <si>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</si>
  <si>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</si>
  <si>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</si>
  <si>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</si>
  <si>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</si>
  <si>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</si>
  <si>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</si>
  <si>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</si>
  <si>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</si>
  <si>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</si>
  <si>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</si>
  <si>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</si>
  <si>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</si>
  <si>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</si>
  <si>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</si>
  <si>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</si>
  <si>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</si>
  <si>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</si>
  <si>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</si>
  <si>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</si>
  <si>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</si>
  <si>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</si>
  <si>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</si>
  <si>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</si>
  <si>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</si>
  <si>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</si>
  <si>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</si>
  <si>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</si>
  <si>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</si>
  <si>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</si>
  <si>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</si>
  <si>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</si>
  <si>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</si>
  <si>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</si>
  <si>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</si>
  <si>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</si>
  <si>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</si>
  <si>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</si>
  <si>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</si>
  <si>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</si>
  <si>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</si>
  <si>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</si>
  <si>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</si>
  <si>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</si>
  <si>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</si>
  <si>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</si>
  <si>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</si>
  <si>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</si>
  <si>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</si>
  <si>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</si>
  <si>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</si>
  <si>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</si>
  <si>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</si>
  <si>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</si>
  <si>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</si>
  <si>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</si>
  <si>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</si>
  <si>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</si>
  <si>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</si>
  <si>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</si>
  <si>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</si>
  <si>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</si>
  <si>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</si>
  <si>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</si>
  <si>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</si>
  <si>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</si>
  <si>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</si>
  <si>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</si>
  <si>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</si>
  <si>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</si>
  <si>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</si>
  <si>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</si>
  <si>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</si>
  <si>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</si>
  <si>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</si>
  <si>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</si>
  <si>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</si>
  <si>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</si>
  <si>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</si>
  <si>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</si>
  <si>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</si>
  <si>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</si>
  <si>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</si>
  <si>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</si>
  <si>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</si>
  <si>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</si>
  <si>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</si>
  <si>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</si>
  <si>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</si>
  <si>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</si>
  <si>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</si>
  <si>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</si>
  <si>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</si>
  <si>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</si>
  <si>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</si>
  <si>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</si>
  <si>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</si>
  <si>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</si>
  <si>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</si>
  <si>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</si>
  <si>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</si>
  <si>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</si>
  <si>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</si>
  <si>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</si>
  <si>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</si>
  <si>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</si>
  <si>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</si>
  <si>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</si>
  <si>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</si>
  <si>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</si>
  <si>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</si>
  <si>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</si>
  <si>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</si>
  <si>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</si>
  <si>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</si>
  <si>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</si>
  <si>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</si>
  <si>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</si>
  <si>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</si>
  <si>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</si>
  <si>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</si>
  <si>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</si>
  <si>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</si>
  <si>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</si>
  <si>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</si>
  <si>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</si>
  <si>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</si>
  <si>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</si>
  <si>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</si>
  <si>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</si>
  <si>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</si>
  <si>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</si>
  <si>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</si>
  <si>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</si>
  <si>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</si>
  <si>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</si>
  <si>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</si>
  <si>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</si>
  <si>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</si>
  <si>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</si>
  <si>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</si>
  <si>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</si>
  <si>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</si>
  <si>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</si>
  <si>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</si>
  <si>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</si>
  <si>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</si>
  <si>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</si>
  <si>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</si>
  <si>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</si>
  <si>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</si>
  <si>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</si>
  <si>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</si>
  <si>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</si>
  <si>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</si>
  <si>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</si>
  <si>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</si>
  <si>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</si>
  <si>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</si>
  <si>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</si>
  <si>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</si>
  <si>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</si>
  <si>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</si>
  <si>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</si>
  <si>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</si>
  <si>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</si>
  <si>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</si>
  <si>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</si>
  <si>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</si>
  <si>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</si>
  <si>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</si>
  <si>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</si>
  <si>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</si>
  <si>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</si>
  <si>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</si>
  <si>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</si>
  <si>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</si>
  <si>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</si>
  <si>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</si>
  <si>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</si>
  <si>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</si>
  <si>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</si>
  <si>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</si>
  <si>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</si>
  <si>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</si>
  <si>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</si>
  <si>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</si>
  <si>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</si>
  <si>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</si>
  <si>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</si>
  <si>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</si>
  <si>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</si>
  <si>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</si>
  <si>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</si>
  <si>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</si>
  <si>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</si>
  <si>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</si>
  <si>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</si>
  <si>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</si>
  <si>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</si>
  <si>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</si>
  <si>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</si>
  <si>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</si>
  <si>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</si>
  <si>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</si>
  <si>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</si>
  <si>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</si>
  <si>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</si>
  <si>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</si>
  <si>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</si>
  <si>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</si>
  <si>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</si>
  <si>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</si>
  <si>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</si>
  <si>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</si>
  <si>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</si>
  <si>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</si>
  <si>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</si>
  <si>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</si>
  <si>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</si>
  <si>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</si>
  <si>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</si>
  <si>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</si>
  <si>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</si>
  <si>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</si>
  <si>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</si>
  <si>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</si>
  <si>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</si>
  <si>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</si>
  <si>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</si>
  <si>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</si>
  <si>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</si>
  <si>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</si>
  <si>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</si>
  <si>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</si>
  <si>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</si>
  <si>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</si>
  <si>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</si>
  <si>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</si>
  <si>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</si>
  <si>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</si>
  <si>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</si>
  <si>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</si>
  <si>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</si>
  <si>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</si>
  <si>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</si>
  <si>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</si>
  <si>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</si>
  <si>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</si>
  <si>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</si>
  <si>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</si>
  <si>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</si>
  <si>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</si>
  <si>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</si>
  <si>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</si>
  <si>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</si>
  <si>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</si>
  <si>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</si>
  <si>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</si>
  <si>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</si>
  <si>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</si>
  <si>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</si>
  <si>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</si>
  <si>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</si>
  <si>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</si>
  <si>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</si>
  <si>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</si>
  <si>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</si>
  <si>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</si>
  <si>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</si>
  <si>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</si>
  <si>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</si>
  <si>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</si>
  <si>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</si>
  <si>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</si>
  <si>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</si>
  <si>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</si>
  <si>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</si>
  <si>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</si>
  <si>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</si>
  <si>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</si>
  <si>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</si>
  <si>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</si>
  <si>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</si>
  <si>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</si>
  <si>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</si>
  <si>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</si>
  <si>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</si>
  <si>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</si>
  <si>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</si>
  <si>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</si>
  <si>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</si>
  <si>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</si>
  <si>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</si>
  <si>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</si>
  <si>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</si>
  <si>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</si>
  <si>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</si>
  <si>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</si>
  <si>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</si>
  <si>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</si>
  <si>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</si>
  <si>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</si>
  <si>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</si>
  <si>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</si>
  <si>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</si>
  <si>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</si>
  <si>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</si>
  <si>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</si>
  <si>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</si>
  <si>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</si>
  <si>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</si>
  <si>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</si>
  <si>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</si>
  <si>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</si>
  <si>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</si>
  <si>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</si>
  <si>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</si>
  <si>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</si>
  <si>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</si>
  <si>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</si>
  <si>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</si>
  <si>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</si>
  <si>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</si>
  <si>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</si>
  <si>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</si>
  <si>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</si>
  <si>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</si>
  <si>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</si>
  <si>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</si>
  <si>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</si>
  <si>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</si>
  <si>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</si>
  <si>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</si>
  <si>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</si>
  <si>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</si>
  <si>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</si>
  <si>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</si>
  <si>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</si>
  <si>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</si>
  <si>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</si>
  <si>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</si>
  <si>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</si>
  <si>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</si>
  <si>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</si>
  <si>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</si>
  <si>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</si>
  <si>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</si>
  <si>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</si>
  <si>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</si>
  <si>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</si>
  <si>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</si>
  <si>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</si>
  <si>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</si>
  <si>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</si>
  <si>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</si>
  <si>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</si>
  <si>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</si>
  <si>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</si>
  <si>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</si>
  <si>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</si>
  <si>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</si>
  <si>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</si>
  <si>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</si>
  <si>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</si>
  <si>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</si>
  <si>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</si>
  <si>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</si>
  <si>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</si>
  <si>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</si>
  <si>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</si>
  <si>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</si>
  <si>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</si>
  <si>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</si>
  <si>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</si>
  <si>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</si>
  <si>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</si>
  <si>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</si>
  <si>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</si>
  <si>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</si>
  <si>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</si>
  <si>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</si>
  <si>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</si>
  <si>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</si>
  <si>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</si>
  <si>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</si>
  <si>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</si>
  <si>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</si>
  <si>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</si>
  <si>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</si>
  <si>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</si>
  <si>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</si>
  <si>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</si>
  <si>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</si>
  <si>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</si>
  <si>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</si>
  <si>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</si>
  <si>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</si>
  <si>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</si>
  <si>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</si>
  <si>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</si>
  <si>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</si>
  <si>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</si>
  <si>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</si>
  <si>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</si>
  <si>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</si>
  <si>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</si>
  <si>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</si>
  <si>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</si>
  <si>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</si>
  <si>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</si>
  <si>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</si>
  <si>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</si>
  <si>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</si>
  <si>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</si>
  <si>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</si>
  <si>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</si>
  <si>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</si>
  <si>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</si>
  <si>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</si>
  <si>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</si>
  <si>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</si>
  <si>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</si>
  <si>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</si>
  <si>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</si>
  <si>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</si>
  <si>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</si>
  <si>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</si>
  <si>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</si>
  <si>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</si>
  <si>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</si>
  <si>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</si>
  <si>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</si>
  <si>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</si>
  <si>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</si>
  <si>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</si>
  <si>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</si>
  <si>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</si>
  <si>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</si>
  <si>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</si>
  <si>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</si>
  <si>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</si>
  <si>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</si>
  <si>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</si>
  <si>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</si>
  <si>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</si>
  <si>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</si>
  <si>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</si>
  <si>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</si>
  <si>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</si>
  <si>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</si>
  <si>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</si>
  <si>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</si>
  <si>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</si>
  <si>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</si>
  <si>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</si>
  <si>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</si>
  <si>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</si>
  <si>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</si>
  <si>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</si>
  <si>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</si>
  <si>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</si>
  <si>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</si>
  <si>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</si>
  <si>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</si>
  <si>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</si>
  <si>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</si>
  <si>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</si>
  <si>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</si>
  <si>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</si>
  <si>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</si>
  <si>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</si>
  <si>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</si>
  <si>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</si>
  <si>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</si>
  <si>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</si>
  <si>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</si>
  <si>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</si>
  <si>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</si>
  <si>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</si>
  <si>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</si>
  <si>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</si>
  <si>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</si>
  <si>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</si>
  <si>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</si>
  <si>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</si>
  <si>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</si>
  <si>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</si>
  <si>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</si>
  <si>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</si>
  <si>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</si>
  <si>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</si>
  <si>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</si>
  <si>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</si>
  <si>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</si>
  <si>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</si>
  <si>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</si>
  <si>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</si>
  <si>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</si>
  <si>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</si>
  <si>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</si>
  <si>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</si>
  <si>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</si>
  <si>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</si>
  <si>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</si>
  <si>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</si>
  <si>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</si>
  <si>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</si>
  <si>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</si>
  <si>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</si>
  <si>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</si>
  <si>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</si>
  <si>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</si>
  <si>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</si>
  <si>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</si>
  <si>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</si>
  <si>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</si>
  <si>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</si>
  <si>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</si>
  <si>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</si>
  <si>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</si>
  <si>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</si>
  <si>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</si>
  <si>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</si>
  <si>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</si>
  <si>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</si>
  <si>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</si>
  <si>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</si>
  <si>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</si>
  <si>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</si>
  <si>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</si>
  <si>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</si>
  <si>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</si>
  <si>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</si>
  <si>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</si>
  <si>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</si>
  <si>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</si>
  <si>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</si>
  <si>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</si>
  <si>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</si>
  <si>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</si>
  <si>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</si>
  <si>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</si>
  <si>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</si>
  <si>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</si>
  <si>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</si>
  <si>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</si>
  <si>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</si>
  <si>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</si>
  <si>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</si>
  <si>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</si>
  <si>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</si>
  <si>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</si>
  <si>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</si>
  <si>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</si>
  <si>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</si>
  <si>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</si>
  <si>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</si>
  <si>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</si>
  <si>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</si>
  <si>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</si>
  <si>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</si>
  <si>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</si>
  <si>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</si>
  <si>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</si>
  <si>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</si>
  <si>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</si>
  <si>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</si>
  <si>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</si>
  <si>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</si>
  <si>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</si>
  <si>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</si>
  <si>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</si>
  <si>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</si>
  <si>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</si>
  <si>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</si>
  <si>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</si>
  <si>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</si>
  <si>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</si>
  <si>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</si>
  <si>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</si>
  <si>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</si>
  <si>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</si>
  <si>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</si>
  <si>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</si>
  <si>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</si>
  <si>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</si>
  <si>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</si>
  <si>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</si>
  <si>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</si>
  <si>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</si>
  <si>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</si>
  <si>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</si>
  <si>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</si>
  <si>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</si>
  <si>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</si>
  <si>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</si>
  <si>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</si>
  <si>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</si>
  <si>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</si>
  <si>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</si>
  <si>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</si>
  <si>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</si>
  <si>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</si>
  <si>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</si>
  <si>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</si>
  <si>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</si>
  <si>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</si>
  <si>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</si>
  <si>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</si>
  <si>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</si>
  <si>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</si>
  <si>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</si>
  <si>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</si>
  <si>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</si>
  <si>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</si>
  <si>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</si>
  <si>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</si>
  <si>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</si>
  <si>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</si>
  <si>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</si>
  <si>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</si>
  <si>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</si>
  <si>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</si>
  <si>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</si>
  <si>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</si>
  <si>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</si>
  <si>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</si>
  <si>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</si>
  <si>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</si>
  <si>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</si>
  <si>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</si>
  <si>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</si>
  <si>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</si>
  <si>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</si>
  <si>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</si>
  <si>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</si>
  <si>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</si>
  <si>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</si>
  <si>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</si>
  <si>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</si>
  <si>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</si>
  <si>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</si>
  <si>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</si>
  <si>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</si>
  <si>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</si>
  <si>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</si>
  <si>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</si>
  <si>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</si>
  <si>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</si>
  <si>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</si>
  <si>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</si>
  <si>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</si>
  <si>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</si>
  <si>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</si>
  <si>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</si>
  <si>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</si>
  <si>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</si>
  <si>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</si>
  <si>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</si>
  <si>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</si>
  <si>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</si>
  <si>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</si>
  <si>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</si>
  <si>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</si>
  <si>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</si>
  <si>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</si>
  <si>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</si>
  <si>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</si>
  <si>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</si>
  <si>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</si>
  <si>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</si>
  <si>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</si>
  <si>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</si>
  <si>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</si>
  <si>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</si>
  <si>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</si>
  <si>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</si>
  <si>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</si>
  <si>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</si>
  <si>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</si>
  <si>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</si>
  <si>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</si>
  <si>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</si>
  <si>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</si>
  <si>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</si>
  <si>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</si>
  <si>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</si>
  <si>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</si>
  <si>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</si>
  <si>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</si>
  <si>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</si>
  <si>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</si>
  <si>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</si>
  <si>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</si>
  <si>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</si>
  <si>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</si>
  <si>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</si>
  <si>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</si>
  <si>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</si>
  <si>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</si>
  <si>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</si>
  <si>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</si>
  <si>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</si>
  <si>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</si>
  <si>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</si>
  <si>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</si>
  <si>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</si>
  <si>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</si>
  <si>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</si>
  <si>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</si>
  <si>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</si>
  <si>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</si>
  <si>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</si>
  <si>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</si>
  <si>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</si>
  <si>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</si>
  <si>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</si>
  <si>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</si>
  <si>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</si>
  <si>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</si>
  <si>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</si>
  <si>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</si>
  <si>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</si>
  <si>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</si>
  <si>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</si>
  <si>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</si>
  <si>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</si>
  <si>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</si>
  <si>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</si>
  <si>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</si>
  <si>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</si>
  <si>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</si>
  <si>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</si>
  <si>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</si>
  <si>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</si>
  <si>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</si>
  <si>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</si>
  <si>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</si>
  <si>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</si>
  <si>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</si>
  <si>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</si>
  <si>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</si>
  <si>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</si>
  <si>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</si>
  <si>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</si>
  <si>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</si>
  <si>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</si>
  <si>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</si>
  <si>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</si>
  <si>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</si>
  <si>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</si>
  <si>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</si>
  <si>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</si>
  <si>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</si>
  <si>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</si>
  <si>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</si>
  <si>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</si>
  <si>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</si>
  <si>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</si>
  <si>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</si>
  <si>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</si>
  <si>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</si>
  <si>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</si>
  <si>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</si>
  <si>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</si>
  <si>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</si>
  <si>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</si>
  <si>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</si>
  <si>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</si>
  <si>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</si>
  <si>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</si>
  <si>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</si>
  <si>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</si>
  <si>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</si>
  <si>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</si>
  <si>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</si>
  <si>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</si>
  <si>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</si>
  <si>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</si>
  <si>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</si>
  <si>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</si>
  <si>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</si>
  <si>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</si>
  <si>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</si>
  <si>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</si>
  <si>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</si>
  <si>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</si>
  <si>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</si>
  <si>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</si>
  <si>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</si>
  <si>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</si>
  <si>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</si>
  <si>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</si>
  <si>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</si>
  <si>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</si>
  <si>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</si>
  <si>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</si>
  <si>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</si>
  <si>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</si>
  <si>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</si>
  <si>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</si>
  <si>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</si>
  <si>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</si>
  <si>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</si>
  <si>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</si>
  <si>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</si>
  <si>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</si>
  <si>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</si>
  <si>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</si>
  <si>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</si>
  <si>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</si>
  <si>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</si>
  <si>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</si>
  <si>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</si>
  <si>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</si>
  <si>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</si>
  <si>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</si>
  <si>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</si>
  <si>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</si>
  <si>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</si>
  <si>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</si>
  <si>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</si>
  <si>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</si>
  <si>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</si>
  <si>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</si>
  <si>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</si>
  <si>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</si>
  <si>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</si>
  <si>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</si>
  <si>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</si>
  <si>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</si>
  <si>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</si>
  <si>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</si>
  <si>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</si>
  <si>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</si>
  <si>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</si>
  <si>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</si>
  <si>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</si>
  <si>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</si>
  <si>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</si>
  <si>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</si>
  <si>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</si>
  <si>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</si>
  <si>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</si>
  <si>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</si>
  <si>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</si>
  <si>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</si>
  <si>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</si>
  <si>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</si>
  <si>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</si>
  <si>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</si>
  <si>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</si>
  <si>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</si>
  <si>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</si>
  <si>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</si>
  <si>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</si>
  <si>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</si>
  <si>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</si>
  <si>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</si>
  <si>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</si>
  <si>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</si>
  <si>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</si>
  <si>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</si>
  <si>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</si>
  <si>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</si>
  <si>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</si>
  <si>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</si>
  <si>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</si>
  <si>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</si>
  <si>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</si>
  <si>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</si>
  <si>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</si>
  <si>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</si>
  <si>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</si>
  <si>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</si>
  <si>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</si>
  <si>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</si>
  <si>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</si>
  <si>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</si>
  <si>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</si>
  <si>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</si>
  <si>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</si>
  <si>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</si>
  <si>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</si>
  <si>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</si>
  <si>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</si>
  <si>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</si>
  <si>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</si>
  <si>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</si>
  <si>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</si>
  <si>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</si>
  <si>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</si>
  <si>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</si>
  <si>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</si>
  <si>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</si>
  <si>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</si>
  <si>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</si>
  <si>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</si>
  <si>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</si>
  <si>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</si>
  <si>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</si>
  <si>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</si>
  <si>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</si>
  <si>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</si>
  <si>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</si>
  <si>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</si>
  <si>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</si>
  <si>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</si>
  <si>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</si>
  <si>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</si>
  <si>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</si>
  <si>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</si>
  <si>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</si>
  <si>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</si>
  <si>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</si>
  <si>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</si>
  <si>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</si>
  <si>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</si>
  <si>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</si>
  <si>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</si>
  <si>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</si>
  <si>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</si>
  <si>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</si>
  <si>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</si>
  <si>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</si>
  <si>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</si>
  <si>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</si>
  <si>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</si>
  <si>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</si>
  <si>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</si>
  <si>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</si>
  <si>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</si>
  <si>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</si>
  <si>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</si>
  <si>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</si>
  <si>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</si>
  <si>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</si>
  <si>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</si>
  <si>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</si>
  <si>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</si>
  <si>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</si>
  <si>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</si>
  <si>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</si>
  <si>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</si>
  <si>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</si>
  <si>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</si>
  <si>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</si>
  <si>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</si>
  <si>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</si>
  <si>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</si>
  <si>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</si>
  <si>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</si>
  <si>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</si>
  <si>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</si>
  <si>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</si>
  <si>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</si>
  <si>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</si>
  <si>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</si>
  <si>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</si>
  <si>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</si>
  <si>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</si>
  <si>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</si>
  <si>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</si>
  <si>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</si>
  <si>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</si>
  <si>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</si>
  <si>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</si>
  <si>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</si>
  <si>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</si>
  <si>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</si>
  <si>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</si>
  <si>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</si>
  <si>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</si>
  <si>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</si>
  <si>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</si>
  <si>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</si>
  <si>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</si>
  <si>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</si>
  <si>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</si>
  <si>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</si>
  <si>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</si>
  <si>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</si>
  <si>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</si>
  <si>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</si>
  <si>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</si>
  <si>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</si>
  <si>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</si>
  <si>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</si>
  <si>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</si>
  <si>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</si>
  <si>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</si>
  <si>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</si>
  <si>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</si>
  <si>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</si>
  <si>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</si>
  <si>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</si>
  <si>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</si>
  <si>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</si>
  <si>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</si>
  <si>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</si>
  <si>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</si>
  <si>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</si>
  <si>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</si>
  <si>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</si>
  <si>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</si>
  <si>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</si>
  <si>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</si>
  <si>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</si>
  <si>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</si>
  <si>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</si>
  <si>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</si>
  <si>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</si>
  <si>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</si>
  <si>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</si>
  <si>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</si>
  <si>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</si>
  <si>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</si>
  <si>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</si>
  <si>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</si>
  <si>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</si>
  <si>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</si>
  <si>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</si>
  <si>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</si>
  <si>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</si>
  <si>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</si>
  <si>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</si>
  <si>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</si>
  <si>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</si>
  <si>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</si>
  <si>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</si>
  <si>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</si>
  <si>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</si>
  <si>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</si>
  <si>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</si>
  <si>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</si>
  <si>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</si>
  <si>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</si>
  <si>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</si>
  <si>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</si>
  <si>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</si>
  <si>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</si>
  <si>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</si>
  <si>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</si>
  <si>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</si>
  <si>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</si>
  <si>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</si>
  <si>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</si>
  <si>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</si>
  <si>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</si>
  <si>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</si>
  <si>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</si>
  <si>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</si>
  <si>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</si>
  <si>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</si>
  <si>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</si>
  <si>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</si>
  <si>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</si>
  <si>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</si>
  <si>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</si>
  <si>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</si>
  <si>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</si>
  <si>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</si>
  <si>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</si>
  <si>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</si>
  <si>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</si>
  <si>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</si>
  <si>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</si>
  <si>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</si>
  <si>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</si>
  <si>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</si>
  <si>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</si>
  <si>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</si>
  <si>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</si>
  <si>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</si>
  <si>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</si>
  <si>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</si>
  <si>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</si>
  <si>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</si>
  <si>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</si>
  <si>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</si>
  <si>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</si>
  <si>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</si>
  <si>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</si>
  <si>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</si>
  <si>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</si>
  <si>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</si>
  <si>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</si>
  <si>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</si>
  <si>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</si>
  <si>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</si>
  <si>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</si>
  <si>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</si>
  <si>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</si>
  <si>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</si>
  <si>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</si>
  <si>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</si>
  <si>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</si>
  <si>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</si>
  <si>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</si>
  <si>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</si>
  <si>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</si>
  <si>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</si>
  <si>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</si>
  <si>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</si>
  <si>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</si>
  <si>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</si>
  <si>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</si>
  <si>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</si>
  <si>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</si>
  <si>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</si>
  <si>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</si>
  <si>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</si>
  <si>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</si>
  <si>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</si>
  <si>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</si>
  <si>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</si>
  <si>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</si>
  <si>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</si>
  <si>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</si>
  <si>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</si>
  <si>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</si>
  <si>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</si>
  <si>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</si>
  <si>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</si>
  <si>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</si>
  <si>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</si>
  <si>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</si>
  <si>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</si>
  <si>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</si>
  <si>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</si>
  <si>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</si>
  <si>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</si>
  <si>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</si>
  <si>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</si>
  <si>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</si>
  <si>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</si>
  <si>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</si>
  <si>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</si>
  <si>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</si>
  <si>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</si>
  <si>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</si>
  <si>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</si>
  <si>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</si>
  <si>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</si>
  <si>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</si>
  <si>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</si>
  <si>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</si>
  <si>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</si>
  <si>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</si>
  <si>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</si>
  <si>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</si>
  <si>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</si>
  <si>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</si>
  <si>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</si>
  <si>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</si>
  <si>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</si>
  <si>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</si>
  <si>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</si>
  <si>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</si>
  <si>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</si>
  <si>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</si>
  <si>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</si>
  <si>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</si>
  <si>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</si>
  <si>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</si>
  <si>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</si>
  <si>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</si>
  <si>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</si>
  <si>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</si>
  <si>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</si>
  <si>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</si>
  <si>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</si>
  <si>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</si>
  <si>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</si>
  <si>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</si>
  <si>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</si>
  <si>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</si>
  <si>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</si>
  <si>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</si>
  <si>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</si>
  <si>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</si>
  <si>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</si>
  <si>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</si>
  <si>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</si>
  <si>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</si>
  <si>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</si>
  <si>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</si>
  <si>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</si>
  <si>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</si>
  <si>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</si>
  <si>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</si>
  <si>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</si>
  <si>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</si>
  <si>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</si>
  <si>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</si>
  <si>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</si>
  <si>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</si>
  <si>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</si>
  <si>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</si>
  <si>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</si>
  <si>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</si>
  <si>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</si>
  <si>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</si>
  <si>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</si>
  <si>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</si>
  <si>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</si>
  <si>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</si>
  <si>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</si>
  <si>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</si>
  <si>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</si>
  <si>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</si>
  <si>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</si>
  <si>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</si>
  <si>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</si>
  <si>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</si>
  <si>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</si>
  <si>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</si>
  <si>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</si>
  <si>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</si>
  <si>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</si>
  <si>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</si>
  <si>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</si>
  <si>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</si>
  <si>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</si>
  <si>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</si>
  <si>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</si>
  <si>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</si>
  <si>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</si>
  <si>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</si>
  <si>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</si>
  <si>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</si>
  <si>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</si>
  <si>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</si>
  <si>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</si>
  <si>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</si>
  <si>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</si>
  <si>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</si>
  <si>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</si>
  <si>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</si>
  <si>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</si>
  <si>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</si>
  <si>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</si>
  <si>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</si>
  <si>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</si>
  <si>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</si>
  <si>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</si>
  <si>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</si>
  <si>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</si>
  <si>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</si>
  <si>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</si>
  <si>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</si>
  <si>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</si>
  <si>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</si>
  <si>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</si>
  <si>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</si>
  <si>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</si>
  <si>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</si>
  <si>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</si>
  <si>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</si>
  <si>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</si>
  <si>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</si>
  <si>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</si>
  <si>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</si>
  <si>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</si>
  <si>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</si>
  <si>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</si>
  <si>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</si>
  <si>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</si>
  <si>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</si>
  <si>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</si>
  <si>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</si>
  <si>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</si>
  <si>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</si>
  <si>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</si>
  <si>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</si>
  <si>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</si>
  <si>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</si>
  <si>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</si>
  <si>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</si>
  <si>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</si>
  <si>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</si>
  <si>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</si>
  <si>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</si>
  <si>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</si>
  <si>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</si>
  <si>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</si>
  <si>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</si>
  <si>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</si>
  <si>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</si>
  <si>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</si>
  <si>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</si>
  <si>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</si>
  <si>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</si>
  <si>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</si>
  <si>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</si>
  <si>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</si>
  <si>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</si>
  <si>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</si>
  <si>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</si>
  <si>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</si>
  <si>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</si>
  <si>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</si>
  <si>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</si>
  <si>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</si>
  <si>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</si>
  <si>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</si>
  <si>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</si>
  <si>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</si>
  <si>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</si>
  <si>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</si>
  <si>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</si>
  <si>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</si>
  <si>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</si>
  <si>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</si>
  <si>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</si>
  <si>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</si>
  <si>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</si>
  <si>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</si>
  <si>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</si>
  <si>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</si>
  <si>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</si>
  <si>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</si>
  <si>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</si>
  <si>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</si>
  <si>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</si>
  <si>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</si>
  <si>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</si>
  <si>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</si>
  <si>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</si>
  <si>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</si>
  <si>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</si>
  <si>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</si>
  <si>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</si>
  <si>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</si>
  <si>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</si>
  <si>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</si>
  <si>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</si>
  <si>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</si>
  <si>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</si>
  <si>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</si>
  <si>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</si>
  <si>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</si>
  <si>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</si>
  <si>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</si>
  <si>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</si>
  <si>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</si>
  <si>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</si>
  <si>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</si>
  <si>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</si>
  <si>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</si>
  <si>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</si>
  <si>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</si>
  <si>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</si>
  <si>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</si>
  <si>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</si>
  <si>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</si>
  <si>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</si>
  <si>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</si>
  <si>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</si>
  <si>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</si>
  <si>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</si>
  <si>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</si>
  <si>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</si>
  <si>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</si>
  <si>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</si>
  <si>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</si>
  <si>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</si>
  <si>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</si>
  <si>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</si>
  <si>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</si>
  <si>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</si>
  <si>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</si>
  <si>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</si>
  <si>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</si>
  <si>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</si>
  <si>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</si>
  <si>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</si>
  <si>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</si>
  <si>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</si>
  <si>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</si>
  <si>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</si>
  <si>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</si>
  <si>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</si>
  <si>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</si>
  <si>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</si>
  <si>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</si>
  <si>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</si>
  <si>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</si>
  <si>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</si>
  <si>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</si>
  <si>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</si>
  <si>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</si>
  <si>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</si>
  <si>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</si>
  <si>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</si>
  <si>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</si>
  <si>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</si>
  <si>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</si>
  <si>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</si>
  <si>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</si>
  <si>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</si>
  <si>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</si>
  <si>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</si>
  <si>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</si>
  <si>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</si>
  <si>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</si>
  <si>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</si>
  <si>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</si>
  <si>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</si>
  <si>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</si>
  <si>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</si>
  <si>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</si>
  <si>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</si>
  <si>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</si>
  <si>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</si>
  <si>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</si>
  <si>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</si>
  <si>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</si>
  <si>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</si>
  <si>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</si>
  <si>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</si>
  <si>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</si>
  <si>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</si>
  <si>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</si>
  <si>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</si>
  <si>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</si>
  <si>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</si>
  <si>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</si>
  <si>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</si>
  <si>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</si>
  <si>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</si>
  <si>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</si>
  <si>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</si>
  <si>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</si>
  <si>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</si>
  <si>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</si>
  <si>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</si>
  <si>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</si>
  <si>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</si>
  <si>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</si>
  <si>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</si>
  <si>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</si>
  <si>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</si>
  <si>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</si>
  <si>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</si>
  <si>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</si>
  <si>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</si>
  <si>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</si>
  <si>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</si>
  <si>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</si>
  <si>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</si>
  <si>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</si>
  <si>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</si>
  <si>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</si>
  <si>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</si>
  <si>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</si>
  <si>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</si>
  <si>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</si>
  <si>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</si>
  <si>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</si>
  <si>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</si>
  <si>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</si>
  <si>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</si>
  <si>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</si>
  <si>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</si>
  <si>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</si>
  <si>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</si>
  <si>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</si>
  <si>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</si>
  <si>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</si>
  <si>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</si>
  <si>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</si>
  <si>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</si>
  <si>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</si>
  <si>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</si>
  <si>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</si>
  <si>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</si>
  <si>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</si>
  <si>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</si>
  <si>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</si>
  <si>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</si>
  <si>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</si>
  <si>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</si>
  <si>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</si>
  <si>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</si>
  <si>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</si>
  <si>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</si>
  <si>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</si>
  <si>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</si>
  <si>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</si>
  <si>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</si>
  <si>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</si>
  <si>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</si>
  <si>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</si>
  <si>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</si>
  <si>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</si>
  <si>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</si>
  <si>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</si>
  <si>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</si>
  <si>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</si>
  <si>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</si>
  <si>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</si>
  <si>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</si>
  <si>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</si>
  <si>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</si>
  <si>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</si>
  <si>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</si>
  <si>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</si>
  <si>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</si>
  <si>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</si>
  <si>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</si>
  <si>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</si>
  <si>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</si>
  <si>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</si>
  <si>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</si>
  <si>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</si>
  <si>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</si>
  <si>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</si>
  <si>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</si>
  <si>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</si>
  <si>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</si>
  <si>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</si>
  <si>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</si>
  <si>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</si>
  <si>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</si>
  <si>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</si>
  <si>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</si>
  <si>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</si>
  <si>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</si>
  <si>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</si>
  <si>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</si>
  <si>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</si>
  <si>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</si>
  <si>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</si>
  <si>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</si>
  <si>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</si>
  <si>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</si>
  <si>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</si>
  <si>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</si>
  <si>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</si>
  <si>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</si>
  <si>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</si>
  <si>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</si>
  <si>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</si>
  <si>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</si>
  <si>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</si>
  <si>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</si>
  <si>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</si>
  <si>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</si>
  <si>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</si>
  <si>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</si>
  <si>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</si>
  <si>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</si>
  <si>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</si>
  <si>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</si>
  <si>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</si>
  <si>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</si>
  <si>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</si>
  <si>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</si>
  <si>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</si>
  <si>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</si>
  <si>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</si>
  <si>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</si>
  <si>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</si>
  <si>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</si>
  <si>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</si>
  <si>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</si>
  <si>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</si>
  <si>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</si>
  <si>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</si>
  <si>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</si>
  <si>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</si>
  <si>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</si>
  <si>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</si>
  <si>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</si>
  <si>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</si>
  <si>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</si>
  <si>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</si>
  <si>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</si>
  <si>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</si>
  <si>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</si>
  <si>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</si>
  <si>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</si>
  <si>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</si>
  <si>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</si>
  <si>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</si>
  <si>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</si>
  <si>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</si>
  <si>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</si>
  <si>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</si>
  <si>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</si>
  <si>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</si>
  <si>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</si>
  <si>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</si>
  <si>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</si>
  <si>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</si>
  <si>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</si>
  <si>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</si>
  <si>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</si>
  <si>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</si>
  <si>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</si>
  <si>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</si>
  <si>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</si>
  <si>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</si>
  <si>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</si>
  <si>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</si>
  <si>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</si>
  <si>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</si>
  <si>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</si>
  <si>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</si>
  <si>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</si>
  <si>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</si>
  <si>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</si>
  <si>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</si>
  <si>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</si>
  <si>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</si>
  <si>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</si>
  <si>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</si>
  <si>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</si>
  <si>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</si>
  <si>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</si>
  <si>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</si>
  <si>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</si>
  <si>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</si>
  <si>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</si>
  <si>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</si>
  <si>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</si>
  <si>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</si>
  <si>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</si>
  <si>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</si>
  <si>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</si>
  <si>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</si>
  <si>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</si>
  <si>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</si>
  <si>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</si>
  <si>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</si>
  <si>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</si>
  <si>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</si>
  <si>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</si>
  <si>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</si>
  <si>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</si>
  <si>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</si>
  <si>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</si>
  <si>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</si>
  <si>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</si>
  <si>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</si>
  <si>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</si>
  <si>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</si>
  <si>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</si>
  <si>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</si>
  <si>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</si>
  <si>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</si>
  <si>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</si>
  <si>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</si>
  <si>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</si>
  <si>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</si>
  <si>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</si>
  <si>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</si>
  <si>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</si>
  <si>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</si>
  <si>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</si>
  <si>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</si>
  <si>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</si>
  <si>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</si>
  <si>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</si>
  <si>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</si>
  <si>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</si>
  <si>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</si>
  <si>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</si>
  <si>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</si>
  <si>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</si>
  <si>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</si>
  <si>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</si>
  <si>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</si>
  <si>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</si>
  <si>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</si>
  <si>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</si>
  <si>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</si>
  <si>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</si>
  <si>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</si>
  <si>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</si>
  <si>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</si>
  <si>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</si>
  <si>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</si>
  <si>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</si>
  <si>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</si>
  <si>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</si>
  <si>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</si>
  <si>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</si>
  <si>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</si>
  <si>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</si>
  <si>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</si>
  <si>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</si>
  <si>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</si>
  <si>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</si>
  <si>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</si>
  <si>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</si>
  <si>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</si>
  <si>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</si>
  <si>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</si>
  <si>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</si>
  <si>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</si>
  <si>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</si>
  <si>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</si>
  <si>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</si>
  <si>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</si>
  <si>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</si>
  <si>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</si>
  <si>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</si>
  <si>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</si>
  <si>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</si>
  <si>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</si>
  <si>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</si>
  <si>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</si>
  <si>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</si>
  <si>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</si>
  <si>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</si>
  <si>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</si>
  <si>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</si>
  <si>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</si>
  <si>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</si>
  <si>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</si>
  <si>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</si>
  <si>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</si>
  <si>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</si>
  <si>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</si>
  <si>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</si>
  <si>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</si>
  <si>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</si>
  <si>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</si>
  <si>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</si>
  <si>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</si>
  <si>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</si>
  <si>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</si>
  <si>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</si>
  <si>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</si>
  <si>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</si>
  <si>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</si>
  <si>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</si>
  <si>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</si>
  <si>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</si>
  <si>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</si>
  <si>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</si>
  <si>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</si>
  <si>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</si>
  <si>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</si>
  <si>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</si>
  <si>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</si>
  <si>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</si>
  <si>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</si>
  <si>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</si>
  <si>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</si>
  <si>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</si>
  <si>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</si>
  <si>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</si>
  <si>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</si>
  <si>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</si>
  <si>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</si>
  <si>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</si>
  <si>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</si>
  <si>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</si>
  <si>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</si>
  <si>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</si>
  <si>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</si>
  <si>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</si>
  <si>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</si>
  <si>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</si>
  <si>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</si>
  <si>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</si>
  <si>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</si>
  <si>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</si>
  <si>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</si>
  <si>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</si>
  <si>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</si>
  <si>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</si>
  <si>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</si>
  <si>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</si>
  <si>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</si>
  <si>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</si>
  <si>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</si>
  <si>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</si>
  <si>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</si>
  <si>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</si>
  <si>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</si>
  <si>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</si>
  <si>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</si>
  <si>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</si>
  <si>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</si>
  <si>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</si>
  <si>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</si>
  <si>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</si>
  <si>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</si>
  <si>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</si>
  <si>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</si>
  <si>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</si>
  <si>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</si>
  <si>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</si>
  <si>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</si>
  <si>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</si>
  <si>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</si>
  <si>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</si>
  <si>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</si>
  <si>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</si>
  <si>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</si>
  <si>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</si>
  <si>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</si>
  <si>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</si>
  <si>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</si>
  <si>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</si>
  <si>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</si>
  <si>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</si>
  <si>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</si>
  <si>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</si>
  <si>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</si>
  <si>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</si>
  <si>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</si>
  <si>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</si>
  <si>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</si>
  <si>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</si>
  <si>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</si>
  <si>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</si>
  <si>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</si>
  <si>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</si>
  <si>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</si>
  <si>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</si>
  <si>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</si>
  <si>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</si>
  <si>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</si>
  <si>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</si>
  <si>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</si>
  <si>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</si>
  <si>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</si>
  <si>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</si>
  <si>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</si>
  <si>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</si>
  <si>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</si>
  <si>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</si>
  <si>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</si>
  <si>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</si>
  <si>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</si>
  <si>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</si>
  <si>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</si>
  <si>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</si>
  <si>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</si>
  <si>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</si>
  <si>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</si>
  <si>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</si>
  <si>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</si>
  <si>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</si>
  <si>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</si>
  <si>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</si>
  <si>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</si>
  <si>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</si>
  <si>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</si>
  <si>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</si>
  <si>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</si>
  <si>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</si>
  <si>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</si>
  <si>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</si>
  <si>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</si>
  <si>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</si>
  <si>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</si>
  <si>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</si>
  <si>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</si>
  <si>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</si>
  <si>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</si>
  <si>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</si>
  <si>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</si>
  <si>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</si>
  <si>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</si>
  <si>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</si>
  <si>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</si>
  <si>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</si>
  <si>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</si>
  <si>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</si>
  <si>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</si>
  <si>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</si>
  <si>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</si>
  <si>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</si>
  <si>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</si>
  <si>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</si>
  <si>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</si>
  <si>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</si>
  <si>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</si>
  <si>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</si>
  <si>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</si>
  <si>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</si>
  <si>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</si>
  <si>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</si>
  <si>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</si>
  <si>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</si>
  <si>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</si>
  <si>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</si>
  <si>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</si>
  <si>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</si>
  <si>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</si>
  <si>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</si>
  <si>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</si>
  <si>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</si>
  <si>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</si>
  <si>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</si>
  <si>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</si>
  <si>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</si>
  <si>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</si>
  <si>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</si>
  <si>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</si>
  <si>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</si>
  <si>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</si>
  <si>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</si>
  <si>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</si>
  <si>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</si>
  <si>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</si>
  <si>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</si>
  <si>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</si>
  <si>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</si>
  <si>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</si>
  <si>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</si>
  <si>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</si>
  <si>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</si>
  <si>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</si>
  <si>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</si>
  <si>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</si>
  <si>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</si>
  <si>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</si>
  <si>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</si>
  <si>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</si>
  <si>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</si>
  <si>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</si>
  <si>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</si>
  <si>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</si>
  <si>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</si>
  <si>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</si>
  <si>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</si>
  <si>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</si>
  <si>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</si>
  <si>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</si>
  <si>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</si>
  <si>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</si>
  <si>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</si>
  <si>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</si>
  <si>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</si>
  <si>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</si>
  <si>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</si>
  <si>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</si>
  <si>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</si>
  <si>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</si>
  <si>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</si>
  <si>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</si>
  <si>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</si>
  <si>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</si>
  <si>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</si>
  <si>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</si>
  <si>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</si>
  <si>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</si>
  <si>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</si>
  <si>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</si>
  <si>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</si>
  <si>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</si>
  <si>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</si>
  <si>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</si>
  <si>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</si>
  <si>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</si>
  <si>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</si>
  <si>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</si>
  <si>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</si>
  <si>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</si>
  <si>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</si>
  <si>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</si>
  <si>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</si>
  <si>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</si>
  <si>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</si>
  <si>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</si>
  <si>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</si>
  <si>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</si>
  <si>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</si>
  <si>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</si>
  <si>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</si>
  <si>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</si>
  <si>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</si>
  <si>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</si>
  <si>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</si>
  <si>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</si>
  <si>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</si>
  <si>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</si>
  <si>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</si>
  <si>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</si>
  <si>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</si>
  <si>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</si>
  <si>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</si>
  <si>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</si>
  <si>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</si>
  <si>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</si>
  <si>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</si>
  <si>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</si>
  <si>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</si>
  <si>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</si>
  <si>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</si>
  <si>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</si>
  <si>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</si>
  <si>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</si>
  <si>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</si>
  <si>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</si>
  <si>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</si>
  <si>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</si>
  <si>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</si>
  <si>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</si>
  <si>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</si>
  <si>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</si>
  <si>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</si>
  <si>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</si>
  <si>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</si>
  <si>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</si>
  <si>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</si>
  <si>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</si>
  <si>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</si>
  <si>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</si>
  <si>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</si>
  <si>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</si>
  <si>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</si>
  <si>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</si>
  <si>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</si>
  <si>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</si>
  <si>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</si>
  <si>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</si>
  <si>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</si>
  <si>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</si>
  <si>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</si>
  <si>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</si>
  <si>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</si>
  <si>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</si>
  <si>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</si>
  <si>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</si>
  <si>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</si>
  <si>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</si>
  <si>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</si>
  <si>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</si>
  <si>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</si>
  <si>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</si>
  <si>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</si>
  <si>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</si>
  <si>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</si>
  <si>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</si>
  <si>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</si>
  <si>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</si>
  <si>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</si>
  <si>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</si>
  <si>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</si>
  <si>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</si>
  <si>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</si>
  <si>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</si>
  <si>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</si>
  <si>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</si>
  <si>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</si>
  <si>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</si>
  <si>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</si>
  <si>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</si>
  <si>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</si>
  <si>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</si>
  <si>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</si>
  <si>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</si>
  <si>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</si>
  <si>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</si>
  <si>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</si>
  <si>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</si>
  <si>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</si>
  <si>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</si>
  <si>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</si>
  <si>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</si>
  <si>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</si>
  <si>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</si>
  <si>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</si>
  <si>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</si>
  <si>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</si>
  <si>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</si>
  <si>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</si>
  <si>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</si>
  <si>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</si>
  <si>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</si>
  <si>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</si>
  <si>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</si>
  <si>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</si>
  <si>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</si>
  <si>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</si>
  <si>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</si>
  <si>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</si>
  <si>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</si>
  <si>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</si>
  <si>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</si>
  <si>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</si>
  <si>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</si>
  <si>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</si>
  <si>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</si>
  <si>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</si>
  <si>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</si>
  <si>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</si>
  <si>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</si>
  <si>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</si>
  <si>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</si>
  <si>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</si>
  <si>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</si>
  <si>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</si>
  <si>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</si>
  <si>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</si>
  <si>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</si>
  <si>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</si>
  <si>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</si>
  <si>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</si>
  <si>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</si>
  <si>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</si>
  <si>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</si>
  <si>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</si>
  <si>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</si>
  <si>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</si>
  <si>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</si>
  <si>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</si>
  <si>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</si>
  <si>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</si>
  <si>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</si>
  <si>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</si>
  <si>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</si>
  <si>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</si>
  <si>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</si>
  <si>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</si>
  <si>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</si>
  <si>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</si>
  <si>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</si>
  <si>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</si>
  <si>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</si>
  <si>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</si>
  <si>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</si>
  <si>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</si>
  <si>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</si>
  <si>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</si>
  <si>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</si>
  <si>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</si>
  <si>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</si>
  <si>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</si>
  <si>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</si>
  <si>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</si>
  <si>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</si>
  <si>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</si>
  <si>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</si>
  <si>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</si>
  <si>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</si>
  <si>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</si>
  <si>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</si>
  <si>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</si>
  <si>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</si>
  <si>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</si>
  <si>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</si>
  <si>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</si>
  <si>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</si>
  <si>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</si>
  <si>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</si>
  <si>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</si>
  <si>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</si>
  <si>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</si>
  <si>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</si>
  <si>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</si>
  <si>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</si>
  <si>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</si>
  <si>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</si>
  <si>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</si>
  <si>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</si>
  <si>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</si>
  <si>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</si>
  <si>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</si>
  <si>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</si>
  <si>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</si>
  <si>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</si>
  <si>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</si>
  <si>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</si>
  <si>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</si>
  <si>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</si>
  <si>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</si>
  <si>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</si>
  <si>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</si>
  <si>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</si>
  <si>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</si>
  <si>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</si>
  <si>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</si>
  <si>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</si>
  <si>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</si>
  <si>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</si>
  <si>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</si>
  <si>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</si>
  <si>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</si>
  <si>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</si>
  <si>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</si>
  <si>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</si>
  <si>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</si>
  <si>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</si>
  <si>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</si>
  <si>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</si>
  <si>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</si>
  <si>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</si>
  <si>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</si>
  <si>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</si>
  <si>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</si>
  <si>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</si>
  <si>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</si>
  <si>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</si>
  <si>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</si>
  <si>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</si>
  <si>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</si>
  <si>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</si>
  <si>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</si>
  <si>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</si>
  <si>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</si>
  <si>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</si>
  <si>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</si>
  <si>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</si>
  <si>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</si>
  <si>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</si>
  <si>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</si>
  <si>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</si>
  <si>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</si>
  <si>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</si>
  <si>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</si>
  <si>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</si>
  <si>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</si>
  <si>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</si>
  <si>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</si>
  <si>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</si>
  <si>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</si>
  <si>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</si>
  <si>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</si>
  <si>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</si>
  <si>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</si>
  <si>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</si>
  <si>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</si>
  <si>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</si>
  <si>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</si>
  <si>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</si>
  <si>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</si>
  <si>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</si>
  <si>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</si>
  <si>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</si>
  <si>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</si>
  <si>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</si>
  <si>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</si>
  <si>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</si>
  <si>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</si>
  <si>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</si>
  <si>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</si>
  <si>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</si>
  <si>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</si>
  <si>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</si>
  <si>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</si>
  <si>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</si>
  <si>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</si>
  <si>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</si>
  <si>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</si>
  <si>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</si>
  <si>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</si>
  <si>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</si>
  <si>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</si>
  <si>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</si>
  <si>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</si>
  <si>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</si>
  <si>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</si>
  <si>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</si>
  <si>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</si>
  <si>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</si>
  <si>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</si>
  <si>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</si>
  <si>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</si>
  <si>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</si>
  <si>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</si>
  <si>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</si>
  <si>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</si>
  <si>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</si>
  <si>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</si>
  <si>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</si>
  <si>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</si>
  <si>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</si>
  <si>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</si>
  <si>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</si>
  <si>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</si>
  <si>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</si>
  <si>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</si>
  <si>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</si>
  <si>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</si>
  <si>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</si>
  <si>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</si>
  <si>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</si>
  <si>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</si>
  <si>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</si>
  <si>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</si>
  <si>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</si>
  <si>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</si>
  <si>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</si>
  <si>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</si>
  <si>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</si>
  <si>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</si>
  <si>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</si>
  <si>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</si>
  <si>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</si>
  <si>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</si>
  <si>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</si>
  <si>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</si>
  <si>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</si>
  <si>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</si>
  <si>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</si>
  <si>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</si>
  <si>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</si>
  <si>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</si>
  <si>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</si>
  <si>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</si>
  <si>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</si>
  <si>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</si>
  <si>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</si>
  <si>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</si>
  <si>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</si>
  <si>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</si>
  <si>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</si>
  <si>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</si>
  <si>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</si>
  <si>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</si>
  <si>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</si>
  <si>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</si>
  <si>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</si>
  <si>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</si>
  <si>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</si>
  <si>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</si>
  <si>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</si>
  <si>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</si>
  <si>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</si>
  <si>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</si>
  <si>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</si>
  <si>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</si>
  <si>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</si>
  <si>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</si>
  <si>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</si>
  <si>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</si>
  <si>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</si>
  <si>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</si>
  <si>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</si>
  <si>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</si>
  <si>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</si>
  <si>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</si>
  <si>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</si>
  <si>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</si>
  <si>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</si>
  <si>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</si>
  <si>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</si>
  <si>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</si>
  <si>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</si>
  <si>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</si>
  <si>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</si>
  <si>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</si>
  <si>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</si>
  <si>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</si>
  <si>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</si>
  <si>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</si>
  <si>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</si>
  <si>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</si>
  <si>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</si>
  <si>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</si>
  <si>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</si>
  <si>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</si>
  <si>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</si>
  <si>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</si>
  <si>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</si>
  <si>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</si>
  <si>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</si>
  <si>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</si>
  <si>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</si>
  <si>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</si>
  <si>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</si>
  <si>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</si>
  <si>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</si>
  <si>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</si>
  <si>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</si>
  <si>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</si>
  <si>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</si>
  <si>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</si>
  <si>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</si>
  <si>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</si>
  <si>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</si>
  <si>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</si>
  <si>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</si>
  <si>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</si>
  <si>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</si>
  <si>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</si>
  <si>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</si>
  <si>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</si>
  <si>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</si>
  <si>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</si>
  <si>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</si>
  <si>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</si>
  <si>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</si>
  <si>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</si>
  <si>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</si>
  <si>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</si>
  <si>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</si>
  <si>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</si>
  <si>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</si>
  <si>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</si>
  <si>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</si>
  <si>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</si>
  <si>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</si>
  <si>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</si>
  <si>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</si>
  <si>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</si>
  <si>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</si>
  <si>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</si>
  <si>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</si>
  <si>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</si>
  <si>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</si>
  <si>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</si>
  <si>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</si>
  <si>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</si>
  <si>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</si>
  <si>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</si>
  <si>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</si>
  <si>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</si>
  <si>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</si>
  <si>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</si>
  <si>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</si>
  <si>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</si>
  <si>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</si>
  <si>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</si>
  <si>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</si>
  <si>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</si>
  <si>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</si>
  <si>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</si>
  <si>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</si>
  <si>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</si>
  <si>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</si>
  <si>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</si>
  <si>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</si>
  <si>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</si>
  <si>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</si>
  <si>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</si>
  <si>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</si>
  <si>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</si>
  <si>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</si>
  <si>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</si>
  <si>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</si>
  <si>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</si>
  <si>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</si>
  <si>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</si>
  <si>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</si>
  <si>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</si>
  <si>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</si>
  <si>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</si>
  <si>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</si>
  <si>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</si>
  <si>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</si>
  <si>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</si>
  <si>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</si>
  <si>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</si>
  <si>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</si>
  <si>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</si>
  <si>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</si>
  <si>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</si>
  <si>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</si>
  <si>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</si>
  <si>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</si>
  <si>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</si>
  <si>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</si>
  <si>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</si>
  <si>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</si>
  <si>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</si>
  <si>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</si>
  <si>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</si>
  <si>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</si>
  <si>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</si>
  <si>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</si>
  <si>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</si>
  <si>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</si>
  <si>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</si>
  <si>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</si>
  <si>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</si>
  <si>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</si>
  <si>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</si>
  <si>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</si>
  <si>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</si>
  <si>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</si>
  <si>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</si>
  <si>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</si>
  <si>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</si>
  <si>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</si>
  <si>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</si>
  <si>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</si>
  <si>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</si>
  <si>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</si>
  <si>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</si>
  <si>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</si>
  <si>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</si>
  <si>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</si>
  <si>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</si>
  <si>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</si>
  <si>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</si>
  <si>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</si>
  <si>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</si>
  <si>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</si>
  <si>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</si>
  <si>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</si>
  <si>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</si>
  <si>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</si>
  <si>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</si>
  <si>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</si>
  <si>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</si>
  <si>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</si>
  <si>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</si>
  <si>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</si>
  <si>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</si>
  <si>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</si>
  <si>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</si>
  <si>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</si>
  <si>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</si>
  <si>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</si>
  <si>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</si>
  <si>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</si>
  <si>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</si>
  <si>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</si>
  <si>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</si>
  <si>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</si>
  <si>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</si>
  <si>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</si>
  <si>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</si>
  <si>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</si>
  <si>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</si>
  <si>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</si>
  <si>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</si>
  <si>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</si>
  <si>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</si>
  <si>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</si>
  <si>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</si>
  <si>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</si>
  <si>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</si>
  <si>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</si>
  <si>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</si>
  <si>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</si>
  <si>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</si>
  <si>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</si>
  <si>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</si>
  <si>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</si>
  <si>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</si>
  <si>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</si>
  <si>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</si>
  <si>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</si>
  <si>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</si>
  <si>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</si>
  <si>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</si>
  <si>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</si>
  <si>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</si>
  <si>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</si>
  <si>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</si>
  <si>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</si>
  <si>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</si>
  <si>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</si>
  <si>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</si>
  <si>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</si>
  <si>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</si>
  <si>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</si>
  <si>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</si>
  <si>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</si>
  <si>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</si>
  <si>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</si>
  <si>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</si>
  <si>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</si>
  <si>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</si>
  <si>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</si>
  <si>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</si>
  <si>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</si>
  <si>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</si>
  <si>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</si>
  <si>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</si>
  <si>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</si>
  <si>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</si>
  <si>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</si>
  <si>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</si>
  <si>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</si>
  <si>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</si>
  <si>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</si>
  <si>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</si>
  <si>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</si>
  <si>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</si>
  <si>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</si>
  <si>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</si>
  <si>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</si>
  <si>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</si>
  <si>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</si>
  <si>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</si>
  <si>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</si>
  <si>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</si>
  <si>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</si>
  <si>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</si>
  <si>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</si>
  <si>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</si>
  <si>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</si>
  <si>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</si>
  <si>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</si>
  <si>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</si>
  <si>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</si>
  <si>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</si>
  <si>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</si>
  <si>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</si>
  <si>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</si>
  <si>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</si>
  <si>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</si>
  <si>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</si>
  <si>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</si>
  <si>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</si>
  <si>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</si>
  <si>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</si>
  <si>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</si>
  <si>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</si>
  <si>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</si>
  <si>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</si>
  <si>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</si>
  <si>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</si>
  <si>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</si>
  <si>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</si>
  <si>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</si>
  <si>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</si>
  <si>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</si>
  <si>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</si>
  <si>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</si>
  <si>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</si>
  <si>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</si>
  <si>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</si>
  <si>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</si>
  <si>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</si>
  <si>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</si>
  <si>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</si>
  <si>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</si>
  <si>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</si>
  <si>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</si>
  <si>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</si>
  <si>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</si>
  <si>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</si>
  <si>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</si>
  <si>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</si>
  <si>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</si>
  <si>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</si>
  <si>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</si>
  <si>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</si>
  <si>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</si>
  <si>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</si>
  <si>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</si>
  <si>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</si>
  <si>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</si>
  <si>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</si>
  <si>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</si>
  <si>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</si>
  <si>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</si>
  <si>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</si>
  <si>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</si>
  <si>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</si>
  <si>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</si>
  <si>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</si>
  <si>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</si>
  <si>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</si>
  <si>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</si>
  <si>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</si>
  <si>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</si>
  <si>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</si>
  <si>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</si>
  <si>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</si>
  <si>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</si>
  <si>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</si>
  <si>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</si>
  <si>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</si>
  <si>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</si>
  <si>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</si>
  <si>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</si>
  <si>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</si>
  <si>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</si>
  <si>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</si>
  <si>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</si>
  <si>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</si>
  <si>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</si>
  <si>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</si>
  <si>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</si>
  <si>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</si>
  <si>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</si>
  <si>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</si>
  <si>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</si>
  <si>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</si>
  <si>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</si>
  <si>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</si>
  <si>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</si>
  <si>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</si>
  <si>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</si>
  <si>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</si>
  <si>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</si>
  <si>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</si>
  <si>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</si>
  <si>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</si>
  <si>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</si>
  <si>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</si>
  <si>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</si>
  <si>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</si>
  <si>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</si>
  <si>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</si>
  <si>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</si>
  <si>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</si>
  <si>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</si>
  <si>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</si>
  <si>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</si>
  <si>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</si>
  <si>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</si>
  <si>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</si>
  <si>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</si>
  <si>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</si>
  <si>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</si>
  <si>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</si>
  <si>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</si>
  <si>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</si>
  <si>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</si>
  <si>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</si>
  <si>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</si>
  <si>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</si>
  <si>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</si>
  <si>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</si>
  <si>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</si>
  <si>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</si>
  <si>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</si>
  <si>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</si>
  <si>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</si>
  <si>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</si>
  <si>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</si>
  <si>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</si>
  <si>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</si>
  <si>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</si>
  <si>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</si>
  <si>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</si>
  <si>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</si>
  <si>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</si>
  <si>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</si>
  <si>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</si>
  <si>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</si>
  <si>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</si>
  <si>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</si>
  <si>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</si>
  <si>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</si>
  <si>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</si>
  <si>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</si>
  <si>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</si>
  <si>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</si>
  <si>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</si>
  <si>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</si>
  <si>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</si>
  <si>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</si>
  <si>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</si>
  <si>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</si>
  <si>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</si>
  <si>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</si>
  <si>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</si>
  <si>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</si>
  <si>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</si>
  <si>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</si>
  <si>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</si>
  <si>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</si>
  <si>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</si>
  <si>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</si>
  <si>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</si>
  <si>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</si>
  <si>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</si>
  <si>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</si>
  <si>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</si>
  <si>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</si>
  <si>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</si>
  <si>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</si>
  <si>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</si>
  <si>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</si>
  <si>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</si>
  <si>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</si>
  <si>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</si>
  <si>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</si>
  <si>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</si>
  <si>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</si>
  <si>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</si>
  <si>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</si>
  <si>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</si>
  <si>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</si>
  <si>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</si>
  <si>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</si>
  <si>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</si>
  <si>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</si>
  <si>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</si>
  <si>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</si>
  <si>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</si>
  <si>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</si>
  <si>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</si>
  <si>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</si>
  <si>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</si>
  <si>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</si>
  <si>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</si>
  <si>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</si>
  <si>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</si>
  <si>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</si>
  <si>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</si>
  <si>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</si>
  <si>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</si>
  <si>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</si>
  <si>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</si>
  <si>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</si>
  <si>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</si>
  <si>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</si>
  <si>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</si>
  <si>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</si>
  <si>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</si>
  <si>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</si>
  <si>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</si>
  <si>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</si>
  <si>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</si>
  <si>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</si>
  <si>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</si>
  <si>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</si>
  <si>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</si>
  <si>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</si>
  <si>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</si>
  <si>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</si>
  <si>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</si>
  <si>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</si>
  <si>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</si>
  <si>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</si>
  <si>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</si>
  <si>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</si>
  <si>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</si>
  <si>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</si>
  <si>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</si>
  <si>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</si>
  <si>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</si>
  <si>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</si>
  <si>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</si>
  <si>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</si>
  <si>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</si>
  <si>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</si>
  <si>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</si>
  <si>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</si>
  <si>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</si>
  <si>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</si>
  <si>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</si>
  <si>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</si>
  <si>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</si>
  <si>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</si>
  <si>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</si>
  <si>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</si>
  <si>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</si>
  <si>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</si>
  <si>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</si>
  <si>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</si>
  <si>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</si>
  <si>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</si>
  <si>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</si>
  <si>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</si>
  <si>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</si>
  <si>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</si>
  <si>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</si>
  <si>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</si>
  <si>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</si>
  <si>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</si>
  <si>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</si>
  <si>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</si>
  <si>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</si>
  <si>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</si>
  <si>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</si>
  <si>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</si>
  <si>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</si>
  <si>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</si>
  <si>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</si>
  <si>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</si>
  <si>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</si>
  <si>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</si>
  <si>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</si>
  <si>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</si>
  <si>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</si>
  <si>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</si>
  <si>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</si>
  <si>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</si>
  <si>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</si>
  <si>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</si>
  <si>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</si>
  <si>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</si>
  <si>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</si>
  <si>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</si>
  <si>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</si>
  <si>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</si>
  <si>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</si>
  <si>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</si>
  <si>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</si>
  <si>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</si>
  <si>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</si>
  <si>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</si>
  <si>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</si>
  <si>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</si>
  <si>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</si>
  <si>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</si>
  <si>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</si>
  <si>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</si>
  <si>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</si>
  <si>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</si>
  <si>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</si>
  <si>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</si>
  <si>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</si>
  <si>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</si>
  <si>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</si>
  <si>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</si>
  <si>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</si>
  <si>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</si>
  <si>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</si>
  <si>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</si>
  <si>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</si>
  <si>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</si>
  <si>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</si>
  <si>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</si>
  <si>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</si>
  <si>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</si>
  <si>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</si>
  <si>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</si>
  <si>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</si>
  <si>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</si>
  <si>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</si>
  <si>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</si>
  <si>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</si>
  <si>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</si>
  <si>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</si>
  <si>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</si>
  <si>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</si>
  <si>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</si>
  <si>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</si>
  <si>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</si>
  <si>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</si>
  <si>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</si>
  <si>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</si>
  <si>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</si>
  <si>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</si>
  <si>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</si>
  <si>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</si>
  <si>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</si>
  <si>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</si>
  <si>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</si>
  <si>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</si>
  <si>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</si>
  <si>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</si>
  <si>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</si>
  <si>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</si>
  <si>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</si>
  <si>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</si>
  <si>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</si>
  <si>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</si>
  <si>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</si>
  <si>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</si>
  <si>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</si>
  <si>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</si>
  <si>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</si>
  <si>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</si>
  <si>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</si>
  <si>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</si>
  <si>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</si>
  <si>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</si>
  <si>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</si>
  <si>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</si>
  <si>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</si>
  <si>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</si>
  <si>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</si>
  <si>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</si>
  <si>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</si>
  <si>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</si>
  <si>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</si>
  <si>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</si>
  <si>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</si>
  <si>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</si>
  <si>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</si>
  <si>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</si>
  <si>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</si>
  <si>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</si>
  <si>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</si>
  <si>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</si>
  <si>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</si>
  <si>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</si>
  <si>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</si>
  <si>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</si>
  <si>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</si>
  <si>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</si>
  <si>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</si>
  <si>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</si>
  <si>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</si>
  <si>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</si>
  <si>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</si>
  <si>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</si>
  <si>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</si>
  <si>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</si>
  <si>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</si>
  <si>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</si>
  <si>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</si>
  <si>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</si>
  <si>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</si>
  <si>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</si>
  <si>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</si>
  <si>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</si>
  <si>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</si>
  <si>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</si>
  <si>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</si>
  <si>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</si>
  <si>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</si>
  <si>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</si>
  <si>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</si>
  <si>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</si>
  <si>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</si>
  <si>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</si>
  <si>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</si>
  <si>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</si>
  <si>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</si>
  <si>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</si>
  <si>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</si>
  <si>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</si>
  <si>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</si>
  <si>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</si>
  <si>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</si>
  <si>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</si>
  <si>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</si>
  <si>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</si>
  <si>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</si>
  <si>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</si>
  <si>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</si>
  <si>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</si>
  <si>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</si>
  <si>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</si>
  <si>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</si>
  <si>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</si>
  <si>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</si>
  <si>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</si>
  <si>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</si>
  <si>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</si>
  <si>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</si>
  <si>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</si>
  <si>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</si>
  <si>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</si>
  <si>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</si>
  <si>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</si>
  <si>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</si>
  <si>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</si>
  <si>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</si>
  <si>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</si>
  <si>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</si>
  <si>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</si>
  <si>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</si>
  <si>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</si>
  <si>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</si>
  <si>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</si>
  <si>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</si>
  <si>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</si>
  <si>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</si>
  <si>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</si>
  <si>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</si>
  <si>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</si>
  <si>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</si>
  <si>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</si>
  <si>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</si>
  <si>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</si>
  <si>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</si>
  <si>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</si>
  <si>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</si>
  <si>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</si>
  <si>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</si>
  <si>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</si>
  <si>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</si>
  <si>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</si>
  <si>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</si>
  <si>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</si>
  <si>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</si>
  <si>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</si>
  <si>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</si>
  <si>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</si>
  <si>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</si>
  <si>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</si>
  <si>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</si>
  <si>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</si>
  <si>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</si>
  <si>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</si>
  <si>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</si>
  <si>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</si>
  <si>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</si>
  <si>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</si>
  <si>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</si>
  <si>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</si>
  <si>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</si>
  <si>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</si>
  <si>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</si>
  <si>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</si>
  <si>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</si>
  <si>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</si>
  <si>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</si>
  <si>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</si>
  <si>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</si>
  <si>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</si>
  <si>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</si>
  <si>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</si>
  <si>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</si>
  <si>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</si>
  <si>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</si>
  <si>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</si>
  <si>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</si>
  <si>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</si>
  <si>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</si>
  <si>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</si>
  <si>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</si>
  <si>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</si>
  <si>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</si>
  <si>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</si>
  <si>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</si>
  <si>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</si>
  <si>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</si>
  <si>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</si>
  <si>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</si>
  <si>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</si>
  <si>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</si>
  <si>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</si>
  <si>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</si>
  <si>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</si>
  <si>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</si>
  <si>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</si>
  <si>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</si>
  <si>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</si>
  <si>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</si>
  <si>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</si>
  <si>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</si>
  <si>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</si>
  <si>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</si>
  <si>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</si>
  <si>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</si>
  <si>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</si>
  <si>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</si>
  <si>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</si>
  <si>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</si>
  <si>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</si>
  <si>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</si>
  <si>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</si>
  <si>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</si>
  <si>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</si>
  <si>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</si>
  <si>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</si>
  <si>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</si>
  <si>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</si>
  <si>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</si>
  <si>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</si>
  <si>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</si>
  <si>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</si>
  <si>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</si>
  <si>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</si>
  <si>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</si>
  <si>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</si>
  <si>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</si>
  <si>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</si>
  <si>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</si>
  <si>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</si>
  <si>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</si>
  <si>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</si>
  <si>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</si>
  <si>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</si>
  <si>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</si>
  <si>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</si>
  <si>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</si>
  <si>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</si>
  <si>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</si>
  <si>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</si>
  <si>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</si>
  <si>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</si>
  <si>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</si>
  <si>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</si>
  <si>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</si>
  <si>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</si>
  <si>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</si>
  <si>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</si>
  <si>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</si>
  <si>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</si>
  <si>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</si>
  <si>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</si>
  <si>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</si>
  <si>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</si>
  <si>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</si>
  <si>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</si>
  <si>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</si>
  <si>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</si>
  <si>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</si>
  <si>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</si>
  <si>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</si>
  <si>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</si>
  <si>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</si>
  <si>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</si>
  <si>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</si>
  <si>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</si>
  <si>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</si>
  <si>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</si>
  <si>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</si>
  <si>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</si>
  <si>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</si>
  <si>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</si>
  <si>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</si>
  <si>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</si>
  <si>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</si>
  <si>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</si>
  <si>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</si>
  <si>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</si>
  <si>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</si>
  <si>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</si>
  <si>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</si>
  <si>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</si>
  <si>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</si>
  <si>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</si>
  <si>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</si>
  <si>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</si>
  <si>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</si>
  <si>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</si>
  <si>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</si>
  <si>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</si>
  <si>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</si>
  <si>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</si>
  <si>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</si>
  <si>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</si>
  <si>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</si>
  <si>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</si>
  <si>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</si>
  <si>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</si>
  <si>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</si>
  <si>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</si>
  <si>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</si>
  <si>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</si>
  <si>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</si>
  <si>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</si>
  <si>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</si>
  <si>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</si>
  <si>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</si>
  <si>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</si>
  <si>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</si>
  <si>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</si>
  <si>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</si>
  <si>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</si>
  <si>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</si>
  <si>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</si>
  <si>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</si>
  <si>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</si>
  <si>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</si>
  <si>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</si>
  <si>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</si>
  <si>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</si>
  <si>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</si>
  <si>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</si>
  <si>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</si>
  <si>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</si>
  <si>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</si>
  <si>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</si>
  <si>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</si>
  <si>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</si>
  <si>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</si>
  <si>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</si>
  <si>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</si>
  <si>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</si>
  <si>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</si>
  <si>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</si>
  <si>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</si>
  <si>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</si>
  <si>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</si>
  <si>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</si>
  <si>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</si>
  <si>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</si>
  <si>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</si>
  <si>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</si>
  <si>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</si>
  <si>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</si>
  <si>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</si>
  <si>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</si>
  <si>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</si>
  <si>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</si>
  <si>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</si>
  <si>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</si>
  <si>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</si>
  <si>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</si>
  <si>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</si>
  <si>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</si>
  <si>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</si>
  <si>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</si>
  <si>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</si>
  <si>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</si>
  <si>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</si>
  <si>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</si>
  <si>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</si>
  <si>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</si>
  <si>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</si>
  <si>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</si>
  <si>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</si>
  <si>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</si>
  <si>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</si>
  <si>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</si>
  <si>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</si>
  <si>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</si>
  <si>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</si>
  <si>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</si>
  <si>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</si>
  <si>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</si>
  <si>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</si>
  <si>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</si>
  <si>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</si>
  <si>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</si>
  <si>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</si>
  <si>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</si>
  <si>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</si>
  <si>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</si>
  <si>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</si>
  <si>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</si>
  <si>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</si>
  <si>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</si>
  <si>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</si>
  <si>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</si>
  <si>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</si>
  <si>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</si>
  <si>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</si>
  <si>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</si>
  <si>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</si>
  <si>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</si>
  <si>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</si>
  <si>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</si>
  <si>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</si>
  <si>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</si>
  <si>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</si>
  <si>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</si>
  <si>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</si>
  <si>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</si>
  <si>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</si>
  <si>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</si>
  <si>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</si>
  <si>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</si>
  <si>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</si>
  <si>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</si>
  <si>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</si>
  <si>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</si>
  <si>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</si>
  <si>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</si>
  <si>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</si>
  <si>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</si>
  <si>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</si>
  <si>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</si>
  <si>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</si>
  <si>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</si>
  <si>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</si>
  <si>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</si>
  <si>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</si>
  <si>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</si>
  <si>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</si>
  <si>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</si>
  <si>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</si>
  <si>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</si>
  <si>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</si>
  <si>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</si>
  <si>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</si>
  <si>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</si>
  <si>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</si>
  <si>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</si>
  <si>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</si>
  <si>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</si>
  <si>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</si>
  <si>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</si>
  <si>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</si>
  <si>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</si>
  <si>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</si>
  <si>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</si>
  <si>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</si>
  <si>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</si>
  <si>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</si>
  <si>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</si>
  <si>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</si>
  <si>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</si>
  <si>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</si>
  <si>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</si>
  <si>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</si>
  <si>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</si>
  <si>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</si>
  <si>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</si>
  <si>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</si>
  <si>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</si>
  <si>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</si>
  <si>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</si>
  <si>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</si>
  <si>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</si>
  <si>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</si>
  <si>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</si>
  <si>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</si>
  <si>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</si>
  <si>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</si>
  <si>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</si>
  <si>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</si>
  <si>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</si>
  <si>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</si>
  <si>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</si>
  <si>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</si>
  <si>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</si>
  <si>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</si>
  <si>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</si>
  <si>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</si>
  <si>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</si>
  <si>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</si>
  <si>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</si>
  <si>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</si>
  <si>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</si>
  <si>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</si>
  <si>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</si>
  <si>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</si>
  <si>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</si>
  <si>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</si>
  <si>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</si>
  <si>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</si>
  <si>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</si>
  <si>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</si>
  <si>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</si>
  <si>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</si>
  <si>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</si>
  <si>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</si>
  <si>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</si>
  <si>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</si>
  <si>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</si>
  <si>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</si>
  <si>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</si>
  <si>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</si>
  <si>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</si>
  <si>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</si>
  <si>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</si>
  <si>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</si>
  <si>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</si>
  <si>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</si>
  <si>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</si>
  <si>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</si>
  <si>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</si>
  <si>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</si>
  <si>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</si>
  <si>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</si>
  <si>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</si>
  <si>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</si>
  <si>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</si>
  <si>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</si>
  <si>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</si>
  <si>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</si>
  <si>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</si>
  <si>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</si>
  <si>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</si>
  <si>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</si>
  <si>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</si>
  <si>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</si>
  <si>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</si>
  <si>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</si>
  <si>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</si>
  <si>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</si>
  <si>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</si>
  <si>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</si>
  <si>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</si>
  <si>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</si>
  <si>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</si>
  <si>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</si>
  <si>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</si>
  <si>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</si>
  <si>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</si>
  <si>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</si>
  <si>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</si>
  <si>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</si>
  <si>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</si>
  <si>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</si>
  <si>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</si>
  <si>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</si>
  <si>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</si>
  <si>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</si>
  <si>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</si>
  <si>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</si>
  <si>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</si>
  <si>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</si>
  <si>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</si>
  <si>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</si>
  <si>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</si>
  <si>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</si>
  <si>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</si>
  <si>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</si>
  <si>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</si>
  <si>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</si>
  <si>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</si>
  <si>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</si>
  <si>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</si>
  <si>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</si>
  <si>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</si>
  <si>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</si>
  <si>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</si>
  <si>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</si>
  <si>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</si>
  <si>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</si>
  <si>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</si>
  <si>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</si>
  <si>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</si>
  <si>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</si>
  <si>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</si>
  <si>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</si>
  <si>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</si>
  <si>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</si>
  <si>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</si>
  <si>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</si>
  <si>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</si>
  <si>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</si>
  <si>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</si>
  <si>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</si>
  <si>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</si>
  <si>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</si>
  <si>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</si>
  <si>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</si>
  <si>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</si>
  <si>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</si>
  <si>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</si>
  <si>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</si>
  <si>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</si>
  <si>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</si>
  <si>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</si>
  <si>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</si>
  <si>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</si>
  <si>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</si>
  <si>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</si>
  <si>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</si>
  <si>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</si>
  <si>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</si>
  <si>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</si>
  <si>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</si>
  <si>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</si>
  <si>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</si>
  <si>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</si>
  <si>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</si>
  <si>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</si>
  <si>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</si>
  <si>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</si>
  <si>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</si>
  <si>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</si>
  <si>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</si>
  <si>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</si>
  <si>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</si>
  <si>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</si>
  <si>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</si>
  <si>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</si>
  <si>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</si>
  <si>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</si>
  <si>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</si>
  <si>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</si>
  <si>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</si>
  <si>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</si>
  <si>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</si>
  <si>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</si>
  <si>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</si>
  <si>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</si>
  <si>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</si>
  <si>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</si>
  <si>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</si>
  <si>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</si>
  <si>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</si>
  <si>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</si>
  <si>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</si>
  <si>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</si>
  <si>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</si>
  <si>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</si>
  <si>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</si>
  <si>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</si>
  <si>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</si>
  <si>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</si>
  <si>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</si>
  <si>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</si>
  <si>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</si>
  <si>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</si>
  <si>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</si>
  <si>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</si>
  <si>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</si>
  <si>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</si>
  <si>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</si>
  <si>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</si>
  <si>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</si>
  <si>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</si>
  <si>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</si>
  <si>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</si>
  <si>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</si>
  <si>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</si>
  <si>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</si>
  <si>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</si>
  <si>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</si>
  <si>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</si>
  <si>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</si>
  <si>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</si>
  <si>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</si>
  <si>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</si>
  <si>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</si>
  <si>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</si>
  <si>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</si>
  <si>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</si>
  <si>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</si>
  <si>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</si>
  <si>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</si>
  <si>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</si>
  <si>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</si>
  <si>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</si>
  <si>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</si>
  <si>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</si>
  <si>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</si>
  <si>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</si>
  <si>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</si>
  <si>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</si>
  <si>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</si>
  <si>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</si>
  <si>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</si>
  <si>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</si>
  <si>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</si>
  <si>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</si>
  <si>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</si>
  <si>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</si>
  <si>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</si>
  <si>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</si>
  <si>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</si>
  <si>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</si>
  <si>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</si>
  <si>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</si>
  <si>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</si>
  <si>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</si>
  <si>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</si>
  <si>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</si>
  <si>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</si>
  <si>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</si>
  <si>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</si>
  <si>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</si>
  <si>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</si>
  <si>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</si>
  <si>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</si>
  <si>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</si>
  <si>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</si>
  <si>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</si>
  <si>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</si>
  <si>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</si>
  <si>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</si>
  <si>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</si>
  <si>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</si>
  <si>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</si>
  <si>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</si>
  <si>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</si>
  <si>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</si>
  <si>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</si>
  <si>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</si>
  <si>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</si>
  <si>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</si>
  <si>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</si>
  <si>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</si>
  <si>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</si>
  <si>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</si>
  <si>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</si>
  <si>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</si>
  <si>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</si>
  <si>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</si>
  <si>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</si>
  <si>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</si>
  <si>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</si>
  <si>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</si>
  <si>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</si>
  <si>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</si>
  <si>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</si>
  <si>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</si>
  <si>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</si>
  <si>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</si>
  <si>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</si>
  <si>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</si>
  <si>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</si>
  <si>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</si>
  <si>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</si>
  <si>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</si>
  <si>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</si>
  <si>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</si>
  <si>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</si>
  <si>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</si>
  <si>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</si>
  <si>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</si>
  <si>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</si>
  <si>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</si>
  <si>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</si>
  <si>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</si>
  <si>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</si>
  <si>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</si>
  <si>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</si>
  <si>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</si>
  <si>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</si>
  <si>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</si>
  <si>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</si>
  <si>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</si>
  <si>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</si>
  <si>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</si>
  <si>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</si>
  <si>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</si>
  <si>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</si>
  <si>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</si>
  <si>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</si>
  <si>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</si>
  <si>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</si>
  <si>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</si>
  <si>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</si>
  <si>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</si>
  <si>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</si>
  <si>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</si>
  <si>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</si>
  <si>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</si>
  <si>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</si>
  <si>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</si>
  <si>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</si>
  <si>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</si>
  <si>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</si>
  <si>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</si>
  <si>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</si>
  <si>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</si>
  <si>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</si>
  <si>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</si>
  <si>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</si>
  <si>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</si>
  <si>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</si>
  <si>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</si>
  <si>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</si>
  <si>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</si>
  <si>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</si>
  <si>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</si>
  <si>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</si>
  <si>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</si>
  <si>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</si>
  <si>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</si>
  <si>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</si>
  <si>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</si>
  <si>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</si>
  <si>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</si>
  <si>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</si>
  <si>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</si>
  <si>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</si>
  <si>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</si>
  <si>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</si>
  <si>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</si>
  <si>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</si>
  <si>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</si>
  <si>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</si>
  <si>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</si>
  <si>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</si>
  <si>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</si>
  <si>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</si>
  <si>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</si>
  <si>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</si>
  <si>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</si>
  <si>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</si>
  <si>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</si>
  <si>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</si>
  <si>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</si>
  <si>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</si>
  <si>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</si>
  <si>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</si>
  <si>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</si>
  <si>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</si>
  <si>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</si>
  <si>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</si>
  <si>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</si>
  <si>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</si>
  <si>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</si>
  <si>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</si>
  <si>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</si>
  <si>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</si>
  <si>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</si>
  <si>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</si>
  <si>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</si>
  <si>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</si>
  <si>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</si>
  <si>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</si>
  <si>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</si>
  <si>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</si>
  <si>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</si>
  <si>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</si>
  <si>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</si>
  <si>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</si>
  <si>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</si>
  <si>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</si>
  <si>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</si>
  <si>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</si>
  <si>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</si>
  <si>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</si>
  <si>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</si>
  <si>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</si>
  <si>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</si>
  <si>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</si>
  <si>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</si>
  <si>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</si>
  <si>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</si>
  <si>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</si>
  <si>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</si>
  <si>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</si>
  <si>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</si>
  <si>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</si>
  <si>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</si>
  <si>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</si>
  <si>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</si>
  <si>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</si>
  <si>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</si>
  <si>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</si>
  <si>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</si>
  <si>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</si>
  <si>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</si>
  <si>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</si>
  <si>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</si>
  <si>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</si>
  <si>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</si>
  <si>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</si>
  <si>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</si>
  <si>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</si>
  <si>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</si>
  <si>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</si>
  <si>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</si>
  <si>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</si>
  <si>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</si>
  <si>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</si>
  <si>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</si>
  <si>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</si>
  <si>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</si>
  <si>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</si>
  <si>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</si>
  <si>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</si>
  <si>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</si>
  <si>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</si>
  <si>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</si>
  <si>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</si>
  <si>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</si>
  <si>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</si>
  <si>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</si>
  <si>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</si>
  <si>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</si>
  <si>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</si>
  <si>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</si>
  <si>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</si>
  <si>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</si>
  <si>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</si>
  <si>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</si>
  <si>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</si>
  <si>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</si>
  <si>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</si>
  <si>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</si>
  <si>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</si>
  <si>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</si>
  <si>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</si>
  <si>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</si>
  <si>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</si>
  <si>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</si>
  <si>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</si>
  <si>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</si>
  <si>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</si>
  <si>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</si>
  <si>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</si>
  <si>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</si>
  <si>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</si>
  <si>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</si>
  <si>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</si>
  <si>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</si>
  <si>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</si>
  <si>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</si>
  <si>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</si>
  <si>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</si>
  <si>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</si>
  <si>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</si>
  <si>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</si>
  <si>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</si>
  <si>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</si>
  <si>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</si>
  <si>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</si>
  <si>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</si>
  <si>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</si>
  <si>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</si>
  <si>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</si>
  <si>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</si>
  <si>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</si>
  <si>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</si>
  <si>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</si>
  <si>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</si>
  <si>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</si>
  <si>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</si>
  <si>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</si>
  <si>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</si>
  <si>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</si>
  <si>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</si>
  <si>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</si>
  <si>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</si>
  <si>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</si>
  <si>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</si>
  <si>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</si>
  <si>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</si>
  <si>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</si>
  <si>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</si>
  <si>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</si>
  <si>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</si>
  <si>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</si>
  <si>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</si>
  <si>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</si>
  <si>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</si>
  <si>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</si>
  <si>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</si>
  <si>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</si>
  <si>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</si>
  <si>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</si>
  <si>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</si>
  <si>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</si>
  <si>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</si>
  <si>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</si>
  <si>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</si>
  <si>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</si>
  <si>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</si>
  <si>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</si>
  <si>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</si>
  <si>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</si>
  <si>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</si>
  <si>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</si>
  <si>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</si>
  <si>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</si>
  <si>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</si>
  <si>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</si>
  <si>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</si>
  <si>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</si>
  <si>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</si>
  <si>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</si>
  <si>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</si>
  <si>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</si>
  <si>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</si>
  <si>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</si>
  <si>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</si>
  <si>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</si>
  <si>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</si>
  <si>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</si>
  <si>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</si>
  <si>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</si>
  <si>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</si>
  <si>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</si>
  <si>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</si>
  <si>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</si>
  <si>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</si>
  <si>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</si>
  <si>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</si>
  <si>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</si>
  <si>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</si>
  <si>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</si>
  <si>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</si>
  <si>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</si>
  <si>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</si>
  <si>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</si>
  <si>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</si>
  <si>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</si>
  <si>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</si>
  <si>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</si>
  <si>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</si>
  <si>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</si>
  <si>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</si>
  <si>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</si>
  <si>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</si>
  <si>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</si>
  <si>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</si>
  <si>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</si>
  <si>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</si>
  <si>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</si>
  <si>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</si>
  <si>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</si>
  <si>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</si>
  <si>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</si>
  <si>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</si>
  <si>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</si>
  <si>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</si>
  <si>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</si>
  <si>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</si>
  <si>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</si>
  <si>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</si>
  <si>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</si>
  <si>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</si>
  <si>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</si>
  <si>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</si>
  <si>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</si>
  <si>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</si>
  <si>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</si>
  <si>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</si>
  <si>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</si>
  <si>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</si>
  <si>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</si>
  <si>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</si>
  <si>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</si>
  <si>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</si>
  <si>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</si>
  <si>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</si>
  <si>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</si>
  <si>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</si>
  <si>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</si>
  <si>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</si>
  <si>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</si>
  <si>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</si>
  <si>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</si>
  <si>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</si>
  <si>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</si>
  <si>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</si>
  <si>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</si>
  <si>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</si>
  <si>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</si>
  <si>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</si>
  <si>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</si>
  <si>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</si>
  <si>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</si>
  <si>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</si>
  <si>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</si>
  <si>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</si>
  <si>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</si>
  <si>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</si>
  <si>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</si>
  <si>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</si>
  <si>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</si>
  <si>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</si>
  <si>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</si>
  <si>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</si>
  <si>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</si>
  <si>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</si>
  <si>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</si>
  <si>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</si>
  <si>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</si>
  <si>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</si>
  <si>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</si>
  <si>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</si>
  <si>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</si>
  <si>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</si>
  <si>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</si>
  <si>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</si>
  <si>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</si>
  <si>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</si>
  <si>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</si>
  <si>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</si>
  <si>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</si>
  <si>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</si>
  <si>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</si>
  <si>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</si>
  <si>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</si>
  <si>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</si>
  <si>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</si>
  <si>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</si>
  <si>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</si>
  <si>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</si>
  <si>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</si>
  <si>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</si>
  <si>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</si>
  <si>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</si>
  <si>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</si>
  <si>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</si>
  <si>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</si>
  <si>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</si>
  <si>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</si>
  <si>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</si>
  <si>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</si>
  <si>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</si>
  <si>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</si>
  <si>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</si>
  <si>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</si>
  <si>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</si>
  <si>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</si>
  <si>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</si>
  <si>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</si>
  <si>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</si>
  <si>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</si>
  <si>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</si>
  <si>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</si>
  <si>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</si>
  <si>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</si>
  <si>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</si>
  <si>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</si>
  <si>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</si>
  <si>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</si>
  <si>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</si>
  <si>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</si>
  <si>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</si>
  <si>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</si>
  <si>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</si>
  <si>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</si>
  <si>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</si>
  <si>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</si>
  <si>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</si>
  <si>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</si>
  <si>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</si>
  <si>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</si>
  <si>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</si>
  <si>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</si>
  <si>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</si>
  <si>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</si>
  <si>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</si>
  <si>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</si>
  <si>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</si>
  <si>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</si>
  <si>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</si>
  <si>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</si>
  <si>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</si>
  <si>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</si>
  <si>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</si>
  <si>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</si>
  <si>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</si>
  <si>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</si>
  <si>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</si>
  <si>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</si>
  <si>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</si>
  <si>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</si>
  <si>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</si>
  <si>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</si>
  <si>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</si>
  <si>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</si>
  <si>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</si>
  <si>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</si>
  <si>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</si>
  <si>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</si>
  <si>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</si>
  <si>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</si>
  <si>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</si>
  <si>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</si>
  <si>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</si>
  <si>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</si>
  <si>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</si>
  <si>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</si>
  <si>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</si>
  <si>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</si>
  <si>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</si>
  <si>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</si>
  <si>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</si>
  <si>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</si>
  <si>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</si>
  <si>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</si>
  <si>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</si>
  <si>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</si>
  <si>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</si>
  <si>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</si>
  <si>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</si>
  <si>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</si>
  <si>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</si>
  <si>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</si>
  <si>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</si>
  <si>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</si>
  <si>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</si>
  <si>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</si>
  <si>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</si>
  <si>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</si>
  <si>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</si>
  <si>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</si>
  <si>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</si>
  <si>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</si>
  <si>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</si>
  <si>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</si>
  <si>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</si>
  <si>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</si>
  <si>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</si>
  <si>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</si>
  <si>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</si>
  <si>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</si>
  <si>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</si>
  <si>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</si>
  <si>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</si>
  <si>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</si>
  <si>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</si>
  <si>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</si>
  <si>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</si>
  <si>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</si>
  <si>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</si>
  <si>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</si>
  <si>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</si>
  <si>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</si>
  <si>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</si>
  <si>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</si>
  <si>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</si>
  <si>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</si>
  <si>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</si>
  <si>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</si>
  <si>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</si>
  <si>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</si>
  <si>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</si>
  <si>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</si>
  <si>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</si>
  <si>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</si>
  <si>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</si>
  <si>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</si>
  <si>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</si>
  <si>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</si>
  <si>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</si>
  <si>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</si>
  <si>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</si>
  <si>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</si>
  <si>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</si>
  <si>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</si>
  <si>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</si>
  <si>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</si>
  <si>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</si>
  <si>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</si>
  <si>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</si>
  <si>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</si>
  <si>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</si>
  <si>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</si>
  <si>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</si>
  <si>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</si>
  <si>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</si>
  <si>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</si>
  <si>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</si>
  <si>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</si>
  <si>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</si>
  <si>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</si>
  <si>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</si>
  <si>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</si>
  <si>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</si>
  <si>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</si>
  <si>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</si>
  <si>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</si>
  <si>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</si>
  <si>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</si>
  <si>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</si>
  <si>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</si>
  <si>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</si>
  <si>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</si>
  <si>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</si>
  <si>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</si>
  <si>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</si>
  <si>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</si>
  <si>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</si>
  <si>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</si>
  <si>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</si>
  <si>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</si>
  <si>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</si>
  <si>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</si>
  <si>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</si>
  <si>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</si>
  <si>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</si>
  <si>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</si>
  <si>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</si>
  <si>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</si>
  <si>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</si>
  <si>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</si>
  <si>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</si>
  <si>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</si>
  <si>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</si>
  <si>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</si>
  <si>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</si>
  <si>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</si>
  <si>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</si>
  <si>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</si>
  <si>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</si>
  <si>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</si>
  <si>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</si>
  <si>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</si>
  <si>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</si>
  <si>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</si>
  <si>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</si>
  <si>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</si>
  <si>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</si>
  <si>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</si>
  <si>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</si>
  <si>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</si>
  <si>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</si>
  <si>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</si>
  <si>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</si>
  <si>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</si>
  <si>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</si>
  <si>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</si>
  <si>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</si>
  <si>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</si>
  <si>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</si>
  <si>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</si>
  <si>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</si>
  <si>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</si>
  <si>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</si>
  <si>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</si>
  <si>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</si>
  <si>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</si>
  <si>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</si>
  <si>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</si>
  <si>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</si>
  <si>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</si>
  <si>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</si>
  <si>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</si>
  <si>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</si>
  <si>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</si>
  <si>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</si>
  <si>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</si>
  <si>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</si>
  <si>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</si>
  <si>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</si>
  <si>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</si>
  <si>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</si>
  <si>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</si>
  <si>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</si>
  <si>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</si>
  <si>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</si>
  <si>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</si>
  <si>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</si>
  <si>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</si>
  <si>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</si>
  <si>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</si>
  <si>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</si>
  <si>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</si>
  <si>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</si>
  <si>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</si>
  <si>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</si>
  <si>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</si>
  <si>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</si>
  <si>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</si>
  <si>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</si>
  <si>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</si>
  <si>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</si>
  <si>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</si>
  <si>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</si>
  <si>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</si>
  <si>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</si>
  <si>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</si>
  <si>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</si>
  <si>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</si>
  <si>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</si>
  <si>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</si>
  <si>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</si>
  <si>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</si>
  <si>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</si>
  <si>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</si>
  <si>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</si>
  <si>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</si>
  <si>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</si>
  <si>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</si>
  <si>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</si>
  <si>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</si>
  <si>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</si>
  <si>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</si>
  <si>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</si>
  <si>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</si>
  <si>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</si>
  <si>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</si>
  <si>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</si>
  <si>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</si>
  <si>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</si>
  <si>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</si>
  <si>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</si>
  <si>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</si>
  <si>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</si>
  <si>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</si>
  <si>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</si>
  <si>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</si>
  <si>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</si>
  <si>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</si>
  <si>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</si>
  <si>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</si>
  <si>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</si>
  <si>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</si>
  <si>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</si>
  <si>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</si>
  <si>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</si>
  <si>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</si>
  <si>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</si>
  <si>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</si>
  <si>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</si>
  <si>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</si>
  <si>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</si>
  <si>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</si>
  <si>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</si>
  <si>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</si>
  <si>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</si>
  <si>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</si>
  <si>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</si>
  <si>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</si>
  <si>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</si>
  <si>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</si>
  <si>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</si>
  <si>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</si>
  <si>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</si>
  <si>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</si>
  <si>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</si>
  <si>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</si>
  <si>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</si>
  <si>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</si>
  <si>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</si>
  <si>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</si>
  <si>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</si>
  <si>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</si>
  <si>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</si>
  <si>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</si>
  <si>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</si>
  <si>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</si>
  <si>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</si>
  <si>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</si>
  <si>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</si>
  <si>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</si>
  <si>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</si>
  <si>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</si>
  <si>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</si>
  <si>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</si>
  <si>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</si>
  <si>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</si>
  <si>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</si>
  <si>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</si>
  <si>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</si>
  <si>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</si>
  <si>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</si>
  <si>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</si>
  <si>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</si>
  <si>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</si>
  <si>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</si>
  <si>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</si>
  <si>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</si>
  <si>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</si>
  <si>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</si>
  <si>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</si>
  <si>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</si>
  <si>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</si>
  <si>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</si>
  <si>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</si>
  <si>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</si>
  <si>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</si>
  <si>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</si>
  <si>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</si>
  <si>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</si>
  <si>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</si>
  <si>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</si>
  <si>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</si>
  <si>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</si>
  <si>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</si>
  <si>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</si>
  <si>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</si>
  <si>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</si>
  <si>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</si>
  <si>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</si>
  <si>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</si>
  <si>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</si>
  <si>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</si>
  <si>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</si>
  <si>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</si>
  <si>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</si>
  <si>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</si>
  <si>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</si>
  <si>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</si>
  <si>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</si>
  <si>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</si>
  <si>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</si>
  <si>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</si>
  <si>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</si>
  <si>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</si>
  <si>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</si>
  <si>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</si>
  <si>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</si>
  <si>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</si>
  <si>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</si>
  <si>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</si>
  <si>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</si>
  <si>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</si>
  <si>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</si>
  <si>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</si>
  <si>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</si>
  <si>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</si>
  <si>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</si>
  <si>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</si>
  <si>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</si>
  <si>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</si>
  <si>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</si>
  <si>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</si>
  <si>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</si>
  <si>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</si>
  <si>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</si>
  <si>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</si>
  <si>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</si>
  <si>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</si>
  <si>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</si>
  <si>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</si>
  <si>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</si>
  <si>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</si>
  <si>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</si>
  <si>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</si>
  <si>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</si>
  <si>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</si>
  <si>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</si>
  <si>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</si>
  <si>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</si>
  <si>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</si>
  <si>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</si>
  <si>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</si>
  <si>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</si>
  <si>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</si>
  <si>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</si>
  <si>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</si>
  <si>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</si>
  <si>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</si>
  <si>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</si>
  <si>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</si>
  <si>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</si>
  <si>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</si>
  <si>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</si>
  <si>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</si>
  <si>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</si>
  <si>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</si>
  <si>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</si>
  <si>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</si>
  <si>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</si>
  <si>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</si>
  <si>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</si>
  <si>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</si>
  <si>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</si>
  <si>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</si>
  <si>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</si>
  <si>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</si>
  <si>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</si>
  <si>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</si>
  <si>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</si>
  <si>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</si>
  <si>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</si>
  <si>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</si>
  <si>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</si>
  <si>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</si>
  <si>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</si>
  <si>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</si>
  <si>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</si>
  <si>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</si>
  <si>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</si>
  <si>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</si>
  <si>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</si>
  <si>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</si>
  <si>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</si>
  <si>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</si>
  <si>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</si>
  <si>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</si>
  <si>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</si>
  <si>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</si>
  <si>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</si>
  <si>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</si>
  <si>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</si>
  <si>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</si>
  <si>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</si>
  <si>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</si>
  <si>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</si>
  <si>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</si>
  <si>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</si>
  <si>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</si>
  <si>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</si>
  <si>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</si>
  <si>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</si>
  <si>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</si>
  <si>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</si>
  <si>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</si>
  <si>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</si>
  <si>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</si>
  <si>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</si>
  <si>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</si>
  <si>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</si>
  <si>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</si>
  <si>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</si>
  <si>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</si>
  <si>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</si>
  <si>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</si>
  <si>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</si>
  <si>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</si>
  <si>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</si>
  <si>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</si>
  <si>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</si>
  <si>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</si>
  <si>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</si>
  <si>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</si>
  <si>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</si>
  <si>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</si>
  <si>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</si>
  <si>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</si>
  <si>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</si>
  <si>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</si>
  <si>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</si>
  <si>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</si>
  <si>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</si>
  <si>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</si>
  <si>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</si>
  <si>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</si>
  <si>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</si>
  <si>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</si>
  <si>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</si>
  <si>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</si>
  <si>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</si>
  <si>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</si>
  <si>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</si>
  <si>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</si>
  <si>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</si>
  <si>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</si>
  <si>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</si>
  <si>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</si>
  <si>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</si>
  <si>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</si>
  <si>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</si>
  <si>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</si>
  <si>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</si>
  <si>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</si>
  <si>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</si>
  <si>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</si>
  <si>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</si>
  <si>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</si>
  <si>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</si>
  <si>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</si>
  <si>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</si>
  <si>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</si>
  <si>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</si>
  <si>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</si>
  <si>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</si>
  <si>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</si>
  <si>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</si>
  <si>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</si>
  <si>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</si>
  <si>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</si>
  <si>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</si>
  <si>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</si>
  <si>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</si>
  <si>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</si>
  <si>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</si>
  <si>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</si>
  <si>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</si>
  <si>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</si>
  <si>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</si>
  <si>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</si>
  <si>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</si>
  <si>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</si>
  <si>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</si>
  <si>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</si>
  <si>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</si>
  <si>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</si>
  <si>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</si>
  <si>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</si>
  <si>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</si>
  <si>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</si>
  <si>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</si>
  <si>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</si>
  <si>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</si>
  <si>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</si>
  <si>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</si>
  <si>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</si>
  <si>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</si>
  <si>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</si>
  <si>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</si>
  <si>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</si>
  <si>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</si>
  <si>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</si>
  <si>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</si>
  <si>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</si>
  <si>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</si>
  <si>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</si>
  <si>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</si>
  <si>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</si>
  <si>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</si>
  <si>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</si>
  <si>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</si>
  <si>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</si>
  <si>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</si>
  <si>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</si>
  <si>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</si>
  <si>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</si>
  <si>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</si>
  <si>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</si>
  <si>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</si>
  <si>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</si>
  <si>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</si>
  <si>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</si>
  <si>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</si>
  <si>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</si>
  <si>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</si>
  <si>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</si>
  <si>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</si>
  <si>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</si>
  <si>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</si>
  <si>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</si>
  <si>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</si>
  <si>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</si>
  <si>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</si>
  <si>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</si>
  <si>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</si>
  <si>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</si>
  <si>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</si>
  <si>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</si>
  <si>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</si>
  <si>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</si>
  <si>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</si>
  <si>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</si>
  <si>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</si>
  <si>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</si>
  <si>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</si>
  <si>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</si>
  <si>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</si>
  <si>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</si>
  <si>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</si>
  <si>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</si>
  <si>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</si>
  <si>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</si>
  <si>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</si>
  <si>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</si>
  <si>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</si>
  <si>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</si>
  <si>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</si>
  <si>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</si>
  <si>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</si>
  <si>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</si>
  <si>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</si>
  <si>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</si>
  <si>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</si>
  <si>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</si>
  <si>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</si>
  <si>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</si>
  <si>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</si>
  <si>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</si>
  <si>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</si>
  <si>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</si>
  <si>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</si>
  <si>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</si>
  <si>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</si>
  <si>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</si>
  <si>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</si>
  <si>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</si>
  <si>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</si>
  <si>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</si>
  <si>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</si>
  <si>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</si>
  <si>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</si>
  <si>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</si>
  <si>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</si>
  <si>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</si>
  <si>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</si>
  <si>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</si>
  <si>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</si>
  <si>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</si>
  <si>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</si>
  <si>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</si>
  <si>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</si>
  <si>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</si>
  <si>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</si>
  <si>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</si>
  <si>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</si>
  <si>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</si>
  <si>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</si>
  <si>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</si>
  <si>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</si>
  <si>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</si>
  <si>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</si>
  <si>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</si>
  <si>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</si>
  <si>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</si>
  <si>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</si>
  <si>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</si>
  <si>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</si>
  <si>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</si>
  <si>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</si>
  <si>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</si>
  <si>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</si>
  <si>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</si>
  <si>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</si>
  <si>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</si>
  <si>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</si>
  <si>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</si>
  <si>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</si>
  <si>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</si>
  <si>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</si>
  <si>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</si>
  <si>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</si>
  <si>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</si>
  <si>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</si>
  <si>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</si>
  <si>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</si>
  <si>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</si>
  <si>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</si>
  <si>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</si>
  <si>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</si>
  <si>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</si>
  <si>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</si>
  <si>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</si>
  <si>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</si>
  <si>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</si>
  <si>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</si>
  <si>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</si>
  <si>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</si>
  <si>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</si>
  <si>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</si>
  <si>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</si>
  <si>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</si>
  <si>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</si>
  <si>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</si>
  <si>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</si>
  <si>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</si>
  <si>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</si>
  <si>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</si>
  <si>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</si>
  <si>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</si>
  <si>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</si>
  <si>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</si>
  <si>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</si>
  <si>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</si>
  <si>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</si>
  <si>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</si>
  <si>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</si>
  <si>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</si>
  <si>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</si>
  <si>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</si>
  <si>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</si>
  <si>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</si>
  <si>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</si>
  <si>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</si>
  <si>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</si>
  <si>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</si>
  <si>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</si>
  <si>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</si>
  <si>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</si>
  <si>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</si>
  <si>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</si>
  <si>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</si>
  <si>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</si>
  <si>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</si>
  <si>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</si>
  <si>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</si>
  <si>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</si>
  <si>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</si>
  <si>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</si>
  <si>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</si>
  <si>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</si>
  <si>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</si>
  <si>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</si>
  <si>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</si>
  <si>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</si>
  <si>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</si>
  <si>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</si>
  <si>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</si>
  <si>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</si>
  <si>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</si>
  <si>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</si>
  <si>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</si>
  <si>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</si>
  <si>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</si>
  <si>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</si>
  <si>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</si>
  <si>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</si>
  <si>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</si>
  <si>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</si>
  <si>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</si>
  <si>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</si>
  <si>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</si>
  <si>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</si>
  <si>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</si>
  <si>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</si>
  <si>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</si>
  <si>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</si>
  <si>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</si>
  <si>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</si>
  <si>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</si>
  <si>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</si>
  <si>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</si>
  <si>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</si>
  <si>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</si>
  <si>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</si>
  <si>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</si>
  <si>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</si>
  <si>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</si>
  <si>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</si>
  <si>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</si>
  <si>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</si>
  <si>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</si>
  <si>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</si>
  <si>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</si>
  <si>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</si>
  <si>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</si>
  <si>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</si>
  <si>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</si>
  <si>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</si>
  <si>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</si>
  <si>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</si>
  <si>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</si>
  <si>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</si>
  <si>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</si>
  <si>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</si>
  <si>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</si>
  <si>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</si>
  <si>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</si>
  <si>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</si>
  <si>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</si>
  <si>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</si>
  <si>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</si>
  <si>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</si>
  <si>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</si>
  <si>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</si>
  <si>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</si>
  <si>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</si>
  <si>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</si>
  <si>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</si>
  <si>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</si>
  <si>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</si>
  <si>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</si>
  <si>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</si>
  <si>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</si>
  <si>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</si>
  <si>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</si>
  <si>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</si>
  <si>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</si>
  <si>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</si>
  <si>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</si>
  <si>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</si>
  <si>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</si>
  <si>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</si>
  <si>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</si>
  <si>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</si>
  <si>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</si>
  <si>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</si>
  <si>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</si>
  <si>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</si>
  <si>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</si>
  <si>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</si>
  <si>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</si>
  <si>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</si>
  <si>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</si>
  <si>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</si>
  <si>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</si>
  <si>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</si>
  <si>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</si>
  <si>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</si>
  <si>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</si>
  <si>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</si>
  <si>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</si>
  <si>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</si>
  <si>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</si>
  <si>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</si>
  <si>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</si>
  <si>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</si>
  <si>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</si>
  <si>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</si>
  <si>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</si>
  <si>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</si>
  <si>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</si>
  <si>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</si>
  <si>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</si>
  <si>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</si>
  <si>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</si>
  <si>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</si>
  <si>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</si>
  <si>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</si>
  <si>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</si>
  <si>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</si>
  <si>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</si>
  <si>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</si>
  <si>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</si>
  <si>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</si>
  <si>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</si>
  <si>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</si>
  <si>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</si>
  <si>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</si>
  <si>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</si>
  <si>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</si>
  <si>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</si>
  <si>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</si>
  <si>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</si>
  <si>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</si>
  <si>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</si>
  <si>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</si>
  <si>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</si>
  <si>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</si>
  <si>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</si>
  <si>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</si>
  <si>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</si>
  <si>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</si>
  <si>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</si>
  <si>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</si>
  <si>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</si>
  <si>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</si>
  <si>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</si>
  <si>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</si>
  <si>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</si>
  <si>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</si>
  <si>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</si>
  <si>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</si>
  <si>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</si>
  <si>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</si>
  <si>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</si>
  <si>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</si>
  <si>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</si>
  <si>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</si>
  <si>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</si>
  <si>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</si>
  <si>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</si>
  <si>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</si>
  <si>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</si>
  <si>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</si>
  <si>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</si>
  <si>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</si>
  <si>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</si>
  <si>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</si>
  <si>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</si>
  <si>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</si>
  <si>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</si>
  <si>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</si>
  <si>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</si>
  <si>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</si>
  <si>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</si>
  <si>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</si>
  <si>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</si>
  <si>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</si>
  <si>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</si>
  <si>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</si>
  <si>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</si>
  <si>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</si>
  <si>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</si>
  <si>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</si>
  <si>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</si>
  <si>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</si>
  <si>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</si>
  <si>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</si>
  <si>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</si>
  <si>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</si>
  <si>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</si>
  <si>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</si>
  <si>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</si>
  <si>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</si>
  <si>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</si>
  <si>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</si>
  <si>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</si>
  <si>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</si>
  <si>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</si>
  <si>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</si>
  <si>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</si>
  <si>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</si>
  <si>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</si>
  <si>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</si>
  <si>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</si>
  <si>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</si>
  <si>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</si>
  <si>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</si>
  <si>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</si>
  <si>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</si>
  <si>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</si>
  <si>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</si>
  <si>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</si>
  <si>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</si>
  <si>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</si>
  <si>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</si>
  <si>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</si>
  <si>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</si>
  <si>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</si>
  <si>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</si>
  <si>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</si>
  <si>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</si>
  <si>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</si>
  <si>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</si>
  <si>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</si>
  <si>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</si>
  <si>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</si>
  <si>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</si>
  <si>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</si>
  <si>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</si>
  <si>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</si>
  <si>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</si>
  <si>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</si>
  <si>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</si>
  <si>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</si>
  <si>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</si>
  <si>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</si>
  <si>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</si>
  <si>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</si>
  <si>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</si>
  <si>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</si>
  <si>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</si>
  <si>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</si>
  <si>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</si>
  <si>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</si>
  <si>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</si>
  <si>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</si>
  <si>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</si>
  <si>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</si>
  <si>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</si>
  <si>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</si>
  <si>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</si>
  <si>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</si>
  <si>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</si>
  <si>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</si>
  <si>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</si>
  <si>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</si>
  <si>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</si>
  <si>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</si>
  <si>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</si>
  <si>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</si>
  <si>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</si>
  <si>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</si>
  <si>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</si>
  <si>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</si>
  <si>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</si>
  <si>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</si>
  <si>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</si>
  <si>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</si>
  <si>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</si>
  <si>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</si>
  <si>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</si>
  <si>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</si>
  <si>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</si>
  <si>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</si>
  <si>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</si>
  <si>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</si>
  <si>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</si>
  <si>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</si>
  <si>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</si>
  <si>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</si>
  <si>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</si>
  <si>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</si>
  <si>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</si>
  <si>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</si>
  <si>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</si>
  <si>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</si>
  <si>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</si>
  <si>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</si>
  <si>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</si>
  <si>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</si>
  <si>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</si>
  <si>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</si>
  <si>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</si>
  <si>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</si>
  <si>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</si>
  <si>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</si>
  <si>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</si>
  <si>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</si>
  <si>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</si>
  <si>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</si>
  <si>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</si>
  <si>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</si>
  <si>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</si>
  <si>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</si>
  <si>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</si>
  <si>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</si>
  <si>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</si>
  <si>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</si>
  <si>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</si>
  <si>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</si>
  <si>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</si>
  <si>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</si>
  <si>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</si>
  <si>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</si>
  <si>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</si>
  <si>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</si>
  <si>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</si>
  <si>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</si>
  <si>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</si>
  <si>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</si>
  <si>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</si>
  <si>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</si>
  <si>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</si>
  <si>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</si>
  <si>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</si>
  <si>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</si>
  <si>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</si>
  <si>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</si>
  <si>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</si>
  <si>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</si>
  <si>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</si>
  <si>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</si>
  <si>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</si>
  <si>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</si>
  <si>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</si>
  <si>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</si>
  <si>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</si>
  <si>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</si>
  <si>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</si>
  <si>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</si>
  <si>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</si>
  <si>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</si>
  <si>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</si>
  <si>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</si>
  <si>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</si>
  <si>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</si>
  <si>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</si>
  <si>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</si>
  <si>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</si>
  <si>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</si>
  <si>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</si>
  <si>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</si>
  <si>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</si>
  <si>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</si>
  <si>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</si>
  <si>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</si>
  <si>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</si>
  <si>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</si>
  <si>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</si>
  <si>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</si>
  <si>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</si>
  <si>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</si>
  <si>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</si>
  <si>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</si>
  <si>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</si>
  <si>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</si>
  <si>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</si>
  <si>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</si>
  <si>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</si>
  <si>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</si>
  <si>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</si>
  <si>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</si>
  <si>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</si>
  <si>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</si>
  <si>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</si>
  <si>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</si>
  <si>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</si>
  <si>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</si>
  <si>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</si>
  <si>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</si>
  <si>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</si>
  <si>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</si>
  <si>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</si>
  <si>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</si>
  <si>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</si>
  <si>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</si>
  <si>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</si>
  <si>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</si>
  <si>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</si>
  <si>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</si>
  <si>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</si>
  <si>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</si>
  <si>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</si>
  <si>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</si>
  <si>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</si>
  <si>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</si>
  <si>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</si>
  <si>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</si>
  <si>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</si>
  <si>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</si>
  <si>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</si>
  <si>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</si>
  <si>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</si>
  <si>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</si>
  <si>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</si>
  <si>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</si>
  <si>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</si>
  <si>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</si>
  <si>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</si>
  <si>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</si>
  <si>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</si>
  <si>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</si>
  <si>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</si>
  <si>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</si>
  <si>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</si>
  <si>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</si>
  <si>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</si>
  <si>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</si>
  <si>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</si>
  <si>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</si>
  <si>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</si>
  <si>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</si>
  <si>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</si>
  <si>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</si>
  <si>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</si>
  <si>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</si>
  <si>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</si>
  <si>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</si>
  <si>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</si>
  <si>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</si>
  <si>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</si>
  <si>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</si>
  <si>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</si>
  <si>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</si>
  <si>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</si>
  <si>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</si>
  <si>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</si>
  <si>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</si>
  <si>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</si>
  <si>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</si>
  <si>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</si>
  <si>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</si>
  <si>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</si>
  <si>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</si>
  <si>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</si>
  <si>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</si>
  <si>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</si>
  <si>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</si>
  <si>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</si>
  <si>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</si>
  <si>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</si>
  <si>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</si>
  <si>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</si>
  <si>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</si>
  <si>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</si>
  <si>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</si>
  <si>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</si>
  <si>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</si>
  <si>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</si>
  <si>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</si>
  <si>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</si>
  <si>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</si>
  <si>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</si>
  <si>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</si>
  <si>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</si>
  <si>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</si>
  <si>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</si>
  <si>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</si>
  <si>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</si>
  <si>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</si>
  <si>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</si>
  <si>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</si>
  <si>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</si>
  <si>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</si>
  <si>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</si>
  <si>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</si>
  <si>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</si>
  <si>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</si>
  <si>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</si>
  <si>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</si>
  <si>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</si>
  <si>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</si>
  <si>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</si>
  <si>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</si>
  <si>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</si>
  <si>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</si>
  <si>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</si>
  <si>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</si>
  <si>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</si>
  <si>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</si>
  <si>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</si>
  <si>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</si>
  <si>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</si>
  <si>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</si>
  <si>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</si>
  <si>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</si>
  <si>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</si>
  <si>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</si>
  <si>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</si>
  <si>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</si>
  <si>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</si>
  <si>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</si>
  <si>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</si>
  <si>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</si>
  <si>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</si>
  <si>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</si>
  <si>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</si>
  <si>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</si>
  <si>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</si>
  <si>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</si>
  <si>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</si>
  <si>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</si>
  <si>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</si>
  <si>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</si>
  <si>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</si>
  <si>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</si>
  <si>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</si>
  <si>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</si>
  <si>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</si>
  <si>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</si>
  <si>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</si>
  <si>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</si>
  <si>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</si>
  <si>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</si>
  <si>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</si>
  <si>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</si>
  <si>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</si>
  <si>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</si>
  <si>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</si>
  <si>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</si>
  <si>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</si>
  <si>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</si>
  <si>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</si>
  <si>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</si>
  <si>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</si>
  <si>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</si>
  <si>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</si>
  <si>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</si>
  <si>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</si>
  <si>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</si>
  <si>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</si>
  <si>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</si>
  <si>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</si>
  <si>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</si>
  <si>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</si>
  <si>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</si>
  <si>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</si>
  <si>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</si>
  <si>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</si>
  <si>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</si>
  <si>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</si>
  <si>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</si>
  <si>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</si>
  <si>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</si>
  <si>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</si>
  <si>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</si>
  <si>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</si>
  <si>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</si>
  <si>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</si>
  <si>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</si>
  <si>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</si>
  <si>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</si>
  <si>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</si>
  <si>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</si>
  <si>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</si>
  <si>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</si>
  <si>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</si>
  <si>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</si>
  <si>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</si>
  <si>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</si>
  <si>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</si>
  <si>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</si>
  <si>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</si>
  <si>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</si>
  <si>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</si>
  <si>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</si>
  <si>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</si>
  <si>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</si>
  <si>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</si>
  <si>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</si>
  <si>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</si>
  <si>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</si>
  <si>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</si>
  <si>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</si>
  <si>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</si>
  <si>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</si>
  <si>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</si>
  <si>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</si>
  <si>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</si>
  <si>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</si>
  <si>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</si>
  <si>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</si>
  <si>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</si>
  <si>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</si>
  <si>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</si>
  <si>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</si>
  <si>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</si>
  <si>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</si>
  <si>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</si>
  <si>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</si>
  <si>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</si>
  <si>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</si>
  <si>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</si>
  <si>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</si>
  <si>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</si>
  <si>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</si>
  <si>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</si>
  <si>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</si>
  <si>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</si>
  <si>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</si>
  <si>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</si>
  <si>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</si>
  <si>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</si>
  <si>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</si>
  <si>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</si>
  <si>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</si>
  <si>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</si>
  <si>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</si>
  <si>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</si>
  <si>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</si>
  <si>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</si>
  <si>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</si>
  <si>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</si>
  <si>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</si>
  <si>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</si>
  <si>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</si>
  <si>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</si>
  <si>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</si>
  <si>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</si>
  <si>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</si>
  <si>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</si>
  <si>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</si>
  <si>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</si>
  <si>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</si>
  <si>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</si>
  <si>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</si>
  <si>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</si>
  <si>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</si>
  <si>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</si>
  <si>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</si>
  <si>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</si>
  <si>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</si>
  <si>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</si>
  <si>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</si>
  <si>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</si>
  <si>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</si>
  <si>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</si>
  <si>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</si>
  <si>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</si>
  <si>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</si>
  <si>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</si>
  <si>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</si>
  <si>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</si>
  <si>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</si>
  <si>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</si>
  <si>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</si>
  <si>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</si>
  <si>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</si>
  <si>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</si>
  <si>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</si>
  <si>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</si>
  <si>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</si>
  <si>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</si>
  <si>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</si>
  <si>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</si>
  <si>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</si>
  <si>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</si>
  <si>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</si>
  <si>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</si>
  <si>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</si>
  <si>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</si>
  <si>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</si>
  <si>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</si>
  <si>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</si>
  <si>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</si>
  <si>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</si>
  <si>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</si>
  <si>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</si>
  <si>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</si>
  <si>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</si>
  <si>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</si>
  <si>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</si>
  <si>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</si>
  <si>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</si>
  <si>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</si>
  <si>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</si>
  <si>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</si>
  <si>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</si>
  <si>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</si>
  <si>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</si>
  <si>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</si>
  <si>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</si>
  <si>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</si>
  <si>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</si>
  <si>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</si>
  <si>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</si>
  <si>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</si>
  <si>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</si>
  <si>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</si>
  <si>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</si>
  <si>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</si>
  <si>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</si>
  <si>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</si>
  <si>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</si>
  <si>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</si>
  <si>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</si>
  <si>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</si>
  <si>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</si>
  <si>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</si>
  <si>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</si>
  <si>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</si>
  <si>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</si>
  <si>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</si>
  <si>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</si>
  <si>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</si>
  <si>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</si>
  <si>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</si>
  <si>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</si>
  <si>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</si>
  <si>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</si>
  <si>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</si>
  <si>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</si>
  <si>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</si>
  <si>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</si>
  <si>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</si>
  <si>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</si>
  <si>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</si>
  <si>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</si>
  <si>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</si>
  <si>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</si>
  <si>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</si>
  <si>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</si>
  <si>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</si>
  <si>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</si>
  <si>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</si>
  <si>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</si>
  <si>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</si>
  <si>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</si>
  <si>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</si>
  <si>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</si>
  <si>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</si>
  <si>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</si>
  <si>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</si>
  <si>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</si>
  <si>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</si>
  <si>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</si>
  <si>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</si>
  <si>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</si>
  <si>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</si>
  <si>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</si>
  <si>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</si>
  <si>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</si>
  <si>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</si>
  <si>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</si>
  <si>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</si>
  <si>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</si>
  <si>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</si>
  <si>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</si>
  <si>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</si>
  <si>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</si>
  <si>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</si>
  <si>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</si>
  <si>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</si>
  <si>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</si>
  <si>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</si>
  <si>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</si>
  <si>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</si>
  <si>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</si>
  <si>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</si>
  <si>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</si>
  <si>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</si>
  <si>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</si>
  <si>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</si>
  <si>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</si>
  <si>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</si>
  <si>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</si>
  <si>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</si>
  <si>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</si>
  <si>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</si>
  <si>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</si>
  <si>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</si>
  <si>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</si>
  <si>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</si>
  <si>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</si>
  <si>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</si>
  <si>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</si>
  <si>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</si>
  <si>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</si>
  <si>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</si>
  <si>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</si>
  <si>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</si>
  <si>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</si>
  <si>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</si>
  <si>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</si>
  <si>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</si>
  <si>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</si>
  <si>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</si>
  <si>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</si>
  <si>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</si>
  <si>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</si>
  <si>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</si>
  <si>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</si>
  <si>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</si>
  <si>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</si>
  <si>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</si>
  <si>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</si>
  <si>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</si>
  <si>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</si>
  <si>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</si>
  <si>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</si>
  <si>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</si>
  <si>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</si>
  <si>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</si>
  <si>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</si>
  <si>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</si>
  <si>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</si>
  <si>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</si>
  <si>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</si>
  <si>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</si>
  <si>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</si>
  <si>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</si>
  <si>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</si>
  <si>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</si>
  <si>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</si>
  <si>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</si>
  <si>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</si>
  <si>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</si>
  <si>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</si>
  <si>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</si>
  <si>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</si>
  <si>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</si>
  <si>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</si>
  <si>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</si>
  <si>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</si>
  <si>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</si>
  <si>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</si>
  <si>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</si>
  <si>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</si>
  <si>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</si>
  <si>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</si>
  <si>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</si>
  <si>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</si>
  <si>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</si>
  <si>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</si>
  <si>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</si>
  <si>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</si>
  <si>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</si>
  <si>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</si>
  <si>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</si>
  <si>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</si>
  <si>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</si>
  <si>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</si>
  <si>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</si>
  <si>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</si>
  <si>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</si>
  <si>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</si>
  <si>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</si>
  <si>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</si>
  <si>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</si>
  <si>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</si>
  <si>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</si>
  <si>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</si>
  <si>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</si>
  <si>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</si>
  <si>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</si>
  <si>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</si>
  <si>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</si>
  <si>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</si>
  <si>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</si>
  <si>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</si>
  <si>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</si>
  <si>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</si>
  <si>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</si>
  <si>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</si>
  <si>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</si>
  <si>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</si>
  <si>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</si>
  <si>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</si>
  <si>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</si>
  <si>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</si>
  <si>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</si>
  <si>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</si>
  <si>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</si>
  <si>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</si>
  <si>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</si>
  <si>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</si>
  <si>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</si>
  <si>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</si>
  <si>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</si>
  <si>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</si>
  <si>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</si>
  <si>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</si>
  <si>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</si>
  <si>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</si>
  <si>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</si>
  <si>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</si>
  <si>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</si>
  <si>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</si>
  <si>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</si>
  <si>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</si>
  <si>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</si>
  <si>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</si>
  <si>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</si>
  <si>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</si>
  <si>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</si>
  <si>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</si>
  <si>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</si>
  <si>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</si>
  <si>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</si>
  <si>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</si>
  <si>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</si>
  <si>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</si>
  <si>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</si>
  <si>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</si>
  <si>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</si>
  <si>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</si>
  <si>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</si>
  <si>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</si>
  <si>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</si>
  <si>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</si>
  <si>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</si>
  <si>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</si>
  <si>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</si>
  <si>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</si>
  <si>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</si>
  <si>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</si>
  <si>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</si>
  <si>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</si>
  <si>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</si>
  <si>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</si>
  <si>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</si>
  <si>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</si>
  <si>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</si>
  <si>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</si>
  <si>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</si>
  <si>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</si>
  <si>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</si>
  <si>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</si>
  <si>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</si>
  <si>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</si>
  <si>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</si>
  <si>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</si>
  <si>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</si>
  <si>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</si>
  <si>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</si>
  <si>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</si>
  <si>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</si>
  <si>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</si>
  <si>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</si>
  <si>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</si>
  <si>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</si>
  <si>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</si>
  <si>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</si>
  <si>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</si>
  <si>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</si>
  <si>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</si>
  <si>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</si>
  <si>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</si>
  <si>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</si>
  <si>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</si>
  <si>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</si>
  <si>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</si>
  <si>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</si>
  <si>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</si>
  <si>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</si>
  <si>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</si>
  <si>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</si>
  <si>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</si>
  <si>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</si>
  <si>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</si>
  <si>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</si>
  <si>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</si>
  <si>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</si>
  <si>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</si>
  <si>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</si>
  <si>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</si>
  <si>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</si>
  <si>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</si>
  <si>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</si>
  <si>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</si>
  <si>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</si>
  <si>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</si>
  <si>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</si>
  <si>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</si>
  <si>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</si>
  <si>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</si>
  <si>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</si>
  <si>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</si>
  <si>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</si>
  <si>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</si>
  <si>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</si>
  <si>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</si>
  <si>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</si>
  <si>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</si>
  <si>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</si>
  <si>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</si>
  <si>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</si>
  <si>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</si>
  <si>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</si>
  <si>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</si>
  <si>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</si>
  <si>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</si>
  <si>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</si>
  <si>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</si>
  <si>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</si>
  <si>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</si>
  <si>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</si>
  <si>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</si>
  <si>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</si>
  <si>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</si>
  <si>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</si>
  <si>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</si>
  <si>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</si>
  <si>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</si>
  <si>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</si>
  <si>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</si>
  <si>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</si>
  <si>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</si>
  <si>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</si>
  <si>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</si>
  <si>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</si>
  <si>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</si>
  <si>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</si>
  <si>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</si>
  <si>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</si>
  <si>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</si>
  <si>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</si>
  <si>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</si>
  <si>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</si>
  <si>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</si>
  <si>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</si>
  <si>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</si>
  <si>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</si>
  <si>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</si>
  <si>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</si>
  <si>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</si>
  <si>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</si>
  <si>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</si>
  <si>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</si>
  <si>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</si>
  <si>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</si>
  <si>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</si>
  <si>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</si>
  <si>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</si>
  <si>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</si>
  <si>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</si>
  <si>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</si>
  <si>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</si>
  <si>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</si>
  <si>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</si>
  <si>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</si>
  <si>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</si>
  <si>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</si>
  <si>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</si>
  <si>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</si>
  <si>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</si>
  <si>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</si>
  <si>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</si>
  <si>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</si>
  <si>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</si>
  <si>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</si>
  <si>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</si>
  <si>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</si>
  <si>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</si>
  <si>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</si>
  <si>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</si>
  <si>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</si>
  <si>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</si>
  <si>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</si>
  <si>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</si>
  <si>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</si>
  <si>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</si>
  <si>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</si>
  <si>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</si>
  <si>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</si>
  <si>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</si>
  <si>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</si>
  <si>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</si>
  <si>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</si>
  <si>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</si>
  <si>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</si>
  <si>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</si>
  <si>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</si>
  <si>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</si>
  <si>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</si>
  <si>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</si>
  <si>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</si>
  <si>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</si>
  <si>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</si>
  <si>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</si>
  <si>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</si>
  <si>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</si>
  <si>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</si>
  <si>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</si>
  <si>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</si>
  <si>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</si>
  <si>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</si>
  <si>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</si>
  <si>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</si>
  <si>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</si>
  <si>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</si>
  <si>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</si>
  <si>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</si>
  <si>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</si>
  <si>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</si>
  <si>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</si>
  <si>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</si>
  <si>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</si>
  <si>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</si>
  <si>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</si>
  <si>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</si>
  <si>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</si>
  <si>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</si>
  <si>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</si>
  <si>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</si>
  <si>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</si>
  <si>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</si>
  <si>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</si>
  <si>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</si>
  <si>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</si>
  <si>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</si>
  <si>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</si>
  <si>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</si>
  <si>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</si>
  <si>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</si>
  <si>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</si>
  <si>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</si>
  <si>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</si>
  <si>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</si>
  <si>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</si>
  <si>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</si>
  <si>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</si>
  <si>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</si>
  <si>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</si>
  <si>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</si>
  <si>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</si>
  <si>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</si>
  <si>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</si>
  <si>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</si>
  <si>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</si>
  <si>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</si>
  <si>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</si>
  <si>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</si>
  <si>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</si>
  <si>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</si>
  <si>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</si>
  <si>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</si>
  <si>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</si>
  <si>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</si>
  <si>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</si>
  <si>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</si>
  <si>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</si>
  <si>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</si>
  <si>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</si>
  <si>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</si>
  <si>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</si>
  <si>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</si>
  <si>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</si>
  <si>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</si>
  <si>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</si>
  <si>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</si>
  <si>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</si>
  <si>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</si>
  <si>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</si>
  <si>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</si>
  <si>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</si>
  <si>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</si>
  <si>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</si>
  <si>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</si>
  <si>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</si>
  <si>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</si>
  <si>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</si>
  <si>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</si>
  <si>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</si>
  <si>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</si>
  <si>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</si>
  <si>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</si>
  <si>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</si>
  <si>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</si>
  <si>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</si>
  <si>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</si>
  <si>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</si>
  <si>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</si>
  <si>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</si>
  <si>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</si>
  <si>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</si>
  <si>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</si>
  <si>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</si>
  <si>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</si>
  <si>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</si>
  <si>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</si>
  <si>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</si>
  <si>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</si>
  <si>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</si>
  <si>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</si>
  <si>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</si>
  <si>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</si>
  <si>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</si>
  <si>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</si>
  <si>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</si>
  <si>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</si>
  <si>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</si>
  <si>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</si>
  <si>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</si>
  <si>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</si>
  <si>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</si>
  <si>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</si>
  <si>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</si>
  <si>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</si>
  <si>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</si>
  <si>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</si>
  <si>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</si>
  <si>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</si>
  <si>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</si>
  <si>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</si>
  <si>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</si>
  <si>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</si>
  <si>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</si>
  <si>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</si>
  <si>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</si>
  <si>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</si>
  <si>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</si>
  <si>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</si>
  <si>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</si>
  <si>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</si>
  <si>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</si>
  <si>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</si>
  <si>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</si>
  <si>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</si>
  <si>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</si>
  <si>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</si>
  <si>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</si>
  <si>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</si>
  <si>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</si>
  <si>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</si>
  <si>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</si>
  <si>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</si>
  <si>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</si>
  <si>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</si>
  <si>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</si>
  <si>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</si>
  <si>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</si>
  <si>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</si>
  <si>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</si>
  <si>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</si>
  <si>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</si>
  <si>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</si>
  <si>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</si>
  <si>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</si>
  <si>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</si>
  <si>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</si>
  <si>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</si>
  <si>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</si>
  <si>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</si>
  <si>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</si>
  <si>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</si>
  <si>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</si>
  <si>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</si>
  <si>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</si>
  <si>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</si>
  <si>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</si>
  <si>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</si>
  <si>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</si>
  <si>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</si>
  <si>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</si>
  <si>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</si>
  <si>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</si>
  <si>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</si>
  <si>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</si>
  <si>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</si>
  <si>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</si>
  <si>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</si>
  <si>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</si>
  <si>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</si>
  <si>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</si>
  <si>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</si>
  <si>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</si>
  <si>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</si>
  <si>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</si>
  <si>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</si>
  <si>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</si>
  <si>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</si>
  <si>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</si>
  <si>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</si>
  <si>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</si>
  <si>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</si>
  <si>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</si>
  <si>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</si>
  <si>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</si>
  <si>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</si>
  <si>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</si>
  <si>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</si>
  <si>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</si>
  <si>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</si>
  <si>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</si>
  <si>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</si>
  <si>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</si>
  <si>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</si>
  <si>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</si>
  <si>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</si>
  <si>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</si>
  <si>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</si>
  <si>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</si>
  <si>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</si>
  <si>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</si>
  <si>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</si>
  <si>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</si>
  <si>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</si>
  <si>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</si>
  <si>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</si>
  <si>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</si>
  <si>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</si>
  <si>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</si>
  <si>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</si>
  <si>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</si>
  <si>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</si>
  <si>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</si>
  <si>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</si>
  <si>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</si>
  <si>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</si>
  <si>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</si>
  <si>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</si>
  <si>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</si>
  <si>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</si>
  <si>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</si>
  <si>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</si>
  <si>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</si>
  <si>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</si>
  <si>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</si>
  <si>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</si>
  <si>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</si>
  <si>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</si>
  <si>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</si>
  <si>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</si>
  <si>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</si>
  <si>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</si>
  <si>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</si>
  <si>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</si>
  <si>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</si>
  <si>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</si>
  <si>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</si>
  <si>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</si>
  <si>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</si>
  <si>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</si>
  <si>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</si>
  <si>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</si>
  <si>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</si>
  <si>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</si>
  <si>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</si>
  <si>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</si>
  <si>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</si>
  <si>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</si>
  <si>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</si>
  <si>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</si>
  <si>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</si>
  <si>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</si>
  <si>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</si>
  <si>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</si>
  <si>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</si>
  <si>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</si>
  <si>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</si>
  <si>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</si>
  <si>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</si>
  <si>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</si>
  <si>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</si>
  <si>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</si>
  <si>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</si>
  <si>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</si>
  <si>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</si>
  <si>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</si>
  <si>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</si>
  <si>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</si>
  <si>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</si>
  <si>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</si>
  <si>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</si>
  <si>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</si>
  <si>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</si>
  <si>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</si>
  <si>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</si>
  <si>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</si>
  <si>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</si>
  <si>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</si>
  <si>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</si>
  <si>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</si>
  <si>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</si>
  <si>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</si>
  <si>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</si>
  <si>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</si>
  <si>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</si>
  <si>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</si>
  <si>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</si>
  <si>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</si>
  <si>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</si>
  <si>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</si>
  <si>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</si>
  <si>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</si>
  <si>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</si>
  <si>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</si>
  <si>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</si>
  <si>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</si>
  <si>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</si>
  <si>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</si>
  <si>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</si>
  <si>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</si>
  <si>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</si>
  <si>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</si>
  <si>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</si>
  <si>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</si>
  <si>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</si>
  <si>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</si>
  <si>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</si>
  <si>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</si>
  <si>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</si>
  <si>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</si>
  <si>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</si>
  <si>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</si>
  <si>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</si>
  <si>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</si>
  <si>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</si>
  <si>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</si>
  <si>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</si>
  <si>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</si>
  <si>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</si>
  <si>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</si>
  <si>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</si>
  <si>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</si>
  <si>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</si>
  <si>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</si>
  <si>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</si>
  <si>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</si>
  <si>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</si>
  <si>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</si>
  <si>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</si>
  <si>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</si>
  <si>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</si>
  <si>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</si>
  <si>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</si>
  <si>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</si>
  <si>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</si>
  <si>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</si>
  <si>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</si>
  <si>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</si>
  <si>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</si>
  <si>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</si>
  <si>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</si>
  <si>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</si>
  <si>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</si>
  <si>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</si>
  <si>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</si>
  <si>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</si>
  <si>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</si>
  <si>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</si>
  <si>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</si>
  <si>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</si>
  <si>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</si>
  <si>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</si>
  <si>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</si>
  <si>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</si>
  <si>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</si>
  <si>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</si>
  <si>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</si>
  <si>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</si>
  <si>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</si>
  <si>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</si>
  <si>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</si>
  <si>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</si>
  <si>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</si>
  <si>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</si>
  <si>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</si>
  <si>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</si>
  <si>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</si>
  <si>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</si>
  <si>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</si>
  <si>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</si>
  <si>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</si>
  <si>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</si>
  <si>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</si>
  <si>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</si>
  <si>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</si>
  <si>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</si>
  <si>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</si>
  <si>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</si>
  <si>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</si>
  <si>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</si>
  <si>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</si>
  <si>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</si>
  <si>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</si>
  <si>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</si>
  <si>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</si>
  <si>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</si>
  <si>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</si>
  <si>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</si>
  <si>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</si>
  <si>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</si>
  <si>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</si>
  <si>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</si>
  <si>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</si>
  <si>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</si>
  <si>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</si>
  <si>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</si>
  <si>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</si>
  <si>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</si>
  <si>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</si>
  <si>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</si>
  <si>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</si>
  <si>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</si>
  <si>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</si>
  <si>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</si>
  <si>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</si>
  <si>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</si>
  <si>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</si>
  <si>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</si>
  <si>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</si>
  <si>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</si>
  <si>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</si>
  <si>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</si>
  <si>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</si>
  <si>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</si>
  <si>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</si>
  <si>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</si>
  <si>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</si>
  <si>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</si>
  <si>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</si>
  <si>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</si>
  <si>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</si>
  <si>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</si>
  <si>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</si>
  <si>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</si>
  <si>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</si>
  <si>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</si>
  <si>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</si>
  <si>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</si>
  <si>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</si>
  <si>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</si>
  <si>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</si>
  <si>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</si>
  <si>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</si>
  <si>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</si>
  <si>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</si>
  <si>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</si>
  <si>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</si>
  <si>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</si>
  <si>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</si>
  <si>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</si>
  <si>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</si>
  <si>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</si>
  <si>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</si>
  <si>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</si>
  <si>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</si>
  <si>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</si>
  <si>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</si>
  <si>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</si>
  <si>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</si>
  <si>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</si>
  <si>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</si>
  <si>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</si>
  <si>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</si>
  <si>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</si>
  <si>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</si>
  <si>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</si>
  <si>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</si>
  <si>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</si>
  <si>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</si>
  <si>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</si>
  <si>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</si>
  <si>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</si>
  <si>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</si>
  <si>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</si>
  <si>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</si>
  <si>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</si>
  <si>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</si>
  <si>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</si>
  <si>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</si>
  <si>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</si>
  <si>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</si>
  <si>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</si>
  <si>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</si>
  <si>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</si>
  <si>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</si>
  <si>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</si>
  <si>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</si>
  <si>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</si>
  <si>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</si>
  <si>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</si>
  <si>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</si>
  <si>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</si>
  <si>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</si>
  <si>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</si>
  <si>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</si>
  <si>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</si>
  <si>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</si>
  <si>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</si>
  <si>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</si>
  <si>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</si>
  <si>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</si>
  <si>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</si>
  <si>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</si>
  <si>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</si>
  <si>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</si>
  <si>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</si>
  <si>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</si>
  <si>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</si>
  <si>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</si>
  <si>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</si>
  <si>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</si>
  <si>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</si>
  <si>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</si>
  <si>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</si>
  <si>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</si>
  <si>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</si>
  <si>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</si>
  <si>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</si>
  <si>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</si>
  <si>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</si>
  <si>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</si>
  <si>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</si>
  <si>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</si>
  <si>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</si>
  <si>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</si>
  <si>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</si>
  <si>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</si>
  <si>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</si>
  <si>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</si>
  <si>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</si>
  <si>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</si>
  <si>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</si>
  <si>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</si>
  <si>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</si>
  <si>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</si>
  <si>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</si>
  <si>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</si>
  <si>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</si>
  <si>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</si>
  <si>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</si>
  <si>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</si>
  <si>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</si>
  <si>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</si>
  <si>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</si>
  <si>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</si>
  <si>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</si>
  <si>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</si>
  <si>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</si>
  <si>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</si>
  <si>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</si>
  <si>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</si>
  <si>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</si>
  <si>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</si>
  <si>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</si>
  <si>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</si>
  <si>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</si>
  <si>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</si>
  <si>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</si>
  <si>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</si>
  <si>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</si>
  <si>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</si>
  <si>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</si>
  <si>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</si>
  <si>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</si>
  <si>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</si>
  <si>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</si>
  <si>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</si>
  <si>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</si>
  <si>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</si>
  <si>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</si>
  <si>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</si>
  <si>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</si>
  <si>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</si>
  <si>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</si>
  <si>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</si>
  <si>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</si>
  <si>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</si>
  <si>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</si>
  <si>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</si>
  <si>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</si>
  <si>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</si>
  <si>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</si>
  <si>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</si>
  <si>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</si>
  <si>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</si>
  <si>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</si>
  <si>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</si>
  <si>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</si>
  <si>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</si>
  <si>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</si>
  <si>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</si>
  <si>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</si>
  <si>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</si>
  <si>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</si>
  <si>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</si>
  <si>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</si>
  <si>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</si>
  <si>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</si>
  <si>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</si>
  <si>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</si>
  <si>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</si>
  <si>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</si>
  <si>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</si>
  <si>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</si>
  <si>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</si>
  <si>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</si>
  <si>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</si>
  <si>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</si>
  <si>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</si>
  <si>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</si>
  <si>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</si>
  <si>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</si>
  <si>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</si>
  <si>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</si>
  <si>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</si>
  <si>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</si>
  <si>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</si>
  <si>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</si>
  <si>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</si>
  <si>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</si>
  <si>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</si>
  <si>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</si>
  <si>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</si>
  <si>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</si>
  <si>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</si>
  <si>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</si>
  <si>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</si>
  <si>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</si>
  <si>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</si>
  <si>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</si>
  <si>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</si>
  <si>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</si>
  <si>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</si>
  <si>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</si>
  <si>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</si>
  <si>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</si>
  <si>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</si>
  <si>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</si>
  <si>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</si>
  <si>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</si>
  <si>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</si>
  <si>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</si>
  <si>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</si>
  <si>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</si>
  <si>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</si>
  <si>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</si>
  <si>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</si>
  <si>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</si>
  <si>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</si>
  <si>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</si>
  <si>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</si>
  <si>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</si>
  <si>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</si>
  <si>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</si>
  <si>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</si>
  <si>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</si>
  <si>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</si>
  <si>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</si>
  <si>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</si>
  <si>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</si>
  <si>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</si>
  <si>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</si>
  <si>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</si>
  <si>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</si>
  <si>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</si>
  <si>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</si>
  <si>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</si>
  <si>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</si>
  <si>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</si>
  <si>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</si>
  <si>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</si>
  <si>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</si>
  <si>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</si>
  <si>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</si>
  <si>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</si>
  <si>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</si>
  <si>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</si>
  <si>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</si>
  <si>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</si>
  <si>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</si>
  <si>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</si>
  <si>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</si>
  <si>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</si>
  <si>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</si>
  <si>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</si>
  <si>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</si>
  <si>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</si>
  <si>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</si>
  <si>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</si>
  <si>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</si>
  <si>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</si>
  <si>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</si>
  <si>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</si>
  <si>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</si>
  <si>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</si>
  <si>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</si>
  <si>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</si>
  <si>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</si>
  <si>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</si>
  <si>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</si>
  <si>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</si>
  <si>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</si>
  <si>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</si>
  <si>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</si>
  <si>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</si>
  <si>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</si>
  <si>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</si>
  <si>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</si>
  <si>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</si>
  <si>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</si>
  <si>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</si>
  <si>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</si>
  <si>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</si>
  <si>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</si>
  <si>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</si>
  <si>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</si>
  <si>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</si>
  <si>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</si>
  <si>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</si>
  <si>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</si>
  <si>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</si>
  <si>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</si>
  <si>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</si>
  <si>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</si>
  <si>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</si>
  <si>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</si>
  <si>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</si>
  <si>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</si>
  <si>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</si>
  <si>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</si>
  <si>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</si>
  <si>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</si>
  <si>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</si>
  <si>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</si>
  <si>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</si>
  <si>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</si>
  <si>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</si>
  <si>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</si>
  <si>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</si>
  <si>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</si>
  <si>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</si>
  <si>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</si>
  <si>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</si>
  <si>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</si>
  <si>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</si>
  <si>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</si>
  <si>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</si>
  <si>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</si>
  <si>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</si>
  <si>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</si>
  <si>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</si>
  <si>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</si>
  <si>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</si>
  <si>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</si>
  <si>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</si>
  <si>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</si>
  <si>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</si>
  <si>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</si>
  <si>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</si>
  <si>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</si>
  <si>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</si>
  <si>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</si>
  <si>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</si>
  <si>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</si>
  <si>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</si>
  <si>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</si>
  <si>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</si>
  <si>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</si>
  <si>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</si>
  <si>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</si>
  <si>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</si>
  <si>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</si>
  <si>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</si>
  <si>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</si>
  <si>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</si>
  <si>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</si>
  <si>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</si>
  <si>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</si>
  <si>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</si>
  <si>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</si>
  <si>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</si>
  <si>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</si>
  <si>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</si>
  <si>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</si>
  <si>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</si>
  <si>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</si>
  <si>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</si>
  <si>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</si>
  <si>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</si>
  <si>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</si>
  <si>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</si>
  <si>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</si>
  <si>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</si>
  <si>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</si>
  <si>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</si>
  <si>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</si>
  <si>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</si>
  <si>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</si>
  <si>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</si>
  <si>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</si>
  <si>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</si>
  <si>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</si>
  <si>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</si>
  <si>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</si>
  <si>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</si>
  <si>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</si>
  <si>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</si>
  <si>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</si>
  <si>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</si>
  <si>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</si>
  <si>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</si>
  <si>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</si>
  <si>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</si>
  <si>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</si>
  <si>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</si>
  <si>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</si>
  <si>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</si>
  <si>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</si>
  <si>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</si>
  <si>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</si>
  <si>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</si>
  <si>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</si>
  <si>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</si>
  <si>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</si>
  <si>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</si>
  <si>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</si>
  <si>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</si>
  <si>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</si>
  <si>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</si>
  <si>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</si>
  <si>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</si>
  <si>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</si>
  <si>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</si>
  <si>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</si>
  <si>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</si>
  <si>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</si>
  <si>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</si>
  <si>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</si>
  <si>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</si>
  <si>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</si>
  <si>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</si>
  <si>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</si>
  <si>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</si>
  <si>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</si>
  <si>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</si>
  <si>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</si>
  <si>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</si>
  <si>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</si>
  <si>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</si>
  <si>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</si>
  <si>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</si>
  <si>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</si>
  <si>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</si>
  <si>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</si>
  <si>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</si>
  <si>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</si>
  <si>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</si>
  <si>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</si>
  <si>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</si>
  <si>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</si>
  <si>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</si>
  <si>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</si>
  <si>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</si>
  <si>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</si>
  <si>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</si>
  <si>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</si>
  <si>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</si>
  <si>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</si>
  <si>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</si>
  <si>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</si>
  <si>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</si>
  <si>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</si>
  <si>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</si>
  <si>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</si>
  <si>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</si>
  <si>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</si>
  <si>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</si>
  <si>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</si>
  <si>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</si>
  <si>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</si>
  <si>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</si>
  <si>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</si>
  <si>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</si>
  <si>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</si>
  <si>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</si>
  <si>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</si>
  <si>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</si>
  <si>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</si>
  <si>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</si>
  <si>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</si>
  <si>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</si>
  <si>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</si>
  <si>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</si>
  <si>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</si>
  <si>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</si>
  <si>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</si>
  <si>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</si>
  <si>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</si>
  <si>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</si>
  <si>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</si>
  <si>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</si>
  <si>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</si>
  <si>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</si>
  <si>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</si>
  <si>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</si>
  <si>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</si>
  <si>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</si>
  <si>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</si>
  <si>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</si>
  <si>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</si>
  <si>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</si>
  <si>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</si>
  <si>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</si>
  <si>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</si>
  <si>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</si>
  <si>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</si>
  <si>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</si>
  <si>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</si>
  <si>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</si>
  <si>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</si>
  <si>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</si>
  <si>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</si>
  <si>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</si>
  <si>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</si>
  <si>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</si>
  <si>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</si>
  <si>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</si>
  <si>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</si>
  <si>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</si>
  <si>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</si>
  <si>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</si>
  <si>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</si>
  <si>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</si>
  <si>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</si>
  <si>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</si>
  <si>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</si>
  <si>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</si>
  <si>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</si>
  <si>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</si>
  <si>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</si>
  <si>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</si>
  <si>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</si>
  <si>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</si>
  <si>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</si>
  <si>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</si>
  <si>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</si>
  <si>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</si>
  <si>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</si>
  <si>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</si>
  <si>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</si>
  <si>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</si>
  <si>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</si>
  <si>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</si>
  <si>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</si>
  <si>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</si>
  <si>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</si>
  <si>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</si>
  <si>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</si>
  <si>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</si>
  <si>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</si>
  <si>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</si>
  <si>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</si>
  <si>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</si>
  <si>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</si>
  <si>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</si>
  <si>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</si>
  <si>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</si>
  <si>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</si>
  <si>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</si>
  <si>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</si>
  <si>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</si>
  <si>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</si>
  <si>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</si>
  <si>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</si>
  <si>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</si>
  <si>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</si>
  <si>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</si>
  <si>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</si>
  <si>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</si>
  <si>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</si>
  <si>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</si>
  <si>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</si>
  <si>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</si>
  <si>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</si>
  <si>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</si>
  <si>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</si>
  <si>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</si>
  <si>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</si>
  <si>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</si>
  <si>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</si>
  <si>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</si>
  <si>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</si>
  <si>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</si>
  <si>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</si>
  <si>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</si>
  <si>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</si>
  <si>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</si>
  <si>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</si>
  <si>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</si>
  <si>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</si>
  <si>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</si>
  <si>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</si>
  <si>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</si>
  <si>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</si>
  <si>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</si>
  <si>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</si>
  <si>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</si>
  <si>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</si>
  <si>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</si>
  <si>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</si>
  <si>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</si>
  <si>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</si>
  <si>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</si>
  <si>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</si>
  <si>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</si>
  <si>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</si>
  <si>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</si>
  <si>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</si>
  <si>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</si>
  <si>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</si>
  <si>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</si>
  <si>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</si>
  <si>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</si>
  <si>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</si>
  <si>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</si>
  <si>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</si>
  <si>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</si>
  <si>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</si>
  <si>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</si>
  <si>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</si>
  <si>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</si>
  <si>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</si>
  <si>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</si>
  <si>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</si>
  <si>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</si>
  <si>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</si>
  <si>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</si>
  <si>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</si>
  <si>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</si>
  <si>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</si>
  <si>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</si>
  <si>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</si>
  <si>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</si>
  <si>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</si>
  <si>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</si>
  <si>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</si>
  <si>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</si>
  <si>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</si>
  <si>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</si>
  <si>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</si>
  <si>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</si>
  <si>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</si>
  <si>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</si>
  <si>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</si>
  <si>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</si>
  <si>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</si>
  <si>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</si>
  <si>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</si>
  <si>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</si>
  <si>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</si>
  <si>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</si>
  <si>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</si>
  <si>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</si>
  <si>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</si>
  <si>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</si>
  <si>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</si>
  <si>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</si>
  <si>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</si>
  <si>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</si>
  <si>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</si>
  <si>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</si>
  <si>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</si>
  <si>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</si>
  <si>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</si>
  <si>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</si>
  <si>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</si>
  <si>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</si>
  <si>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</si>
  <si>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</si>
  <si>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</si>
  <si>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</si>
  <si>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</si>
  <si>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</si>
  <si>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</si>
  <si>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</si>
  <si>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</si>
  <si>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</si>
  <si>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</si>
  <si>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</si>
  <si>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</si>
  <si>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</si>
  <si>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</si>
  <si>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</si>
  <si>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</si>
  <si>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</si>
  <si>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</si>
  <si>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</si>
  <si>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</si>
  <si>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</si>
  <si>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</si>
  <si>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</si>
  <si>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</si>
  <si>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</si>
  <si>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</si>
  <si>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</si>
  <si>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</si>
  <si>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</si>
  <si>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</si>
  <si>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</si>
  <si>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</si>
  <si>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</si>
  <si>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</si>
  <si>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</si>
  <si>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</si>
  <si>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</si>
  <si>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</si>
  <si>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</si>
  <si>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</si>
  <si>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</si>
  <si>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</si>
  <si>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</si>
  <si>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</si>
  <si>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</si>
  <si>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</si>
  <si>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</si>
  <si>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</si>
  <si>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</si>
  <si>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</si>
  <si>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</si>
  <si>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</si>
  <si>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</si>
  <si>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</si>
  <si>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</si>
  <si>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</si>
  <si>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</si>
  <si>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</si>
  <si>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</si>
  <si>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</si>
  <si>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</si>
  <si>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</si>
  <si>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</si>
  <si>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</si>
  <si>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</si>
  <si>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</si>
  <si>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</si>
  <si>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</si>
  <si>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</si>
  <si>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</si>
  <si>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</si>
  <si>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</si>
  <si>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</si>
  <si>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</si>
  <si>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</si>
  <si>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</si>
  <si>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</si>
  <si>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</si>
  <si>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</si>
  <si>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</si>
  <si>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</si>
  <si>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</si>
  <si>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</si>
  <si>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</si>
  <si>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</si>
  <si>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</si>
  <si>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</si>
  <si>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</si>
  <si>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</si>
  <si>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</si>
  <si>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</si>
  <si>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</si>
  <si>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</si>
  <si>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</si>
  <si>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</si>
  <si>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</si>
  <si>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</si>
  <si>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</si>
  <si>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</si>
  <si>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</si>
  <si>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</si>
  <si>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</si>
  <si>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</si>
  <si>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</si>
  <si>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</si>
  <si>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</si>
  <si>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</si>
  <si>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</si>
  <si>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</si>
  <si>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</si>
  <si>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</si>
  <si>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</si>
  <si>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</si>
  <si>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</si>
  <si>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</si>
  <si>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</si>
  <si>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</si>
  <si>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</si>
  <si>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</si>
  <si>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</si>
  <si>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</si>
  <si>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</si>
  <si>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</si>
  <si>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</si>
  <si>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</si>
  <si>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</si>
  <si>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</si>
  <si>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</si>
  <si>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</si>
  <si>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</si>
  <si>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</si>
  <si>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</si>
  <si>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</si>
  <si>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</si>
  <si>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</si>
  <si>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</si>
  <si>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</si>
  <si>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</si>
  <si>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</si>
  <si>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</si>
  <si>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</si>
  <si>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</si>
  <si>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</si>
  <si>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</si>
  <si>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</si>
  <si>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</si>
  <si>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</si>
  <si>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</si>
  <si>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</si>
  <si>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</si>
  <si>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</si>
  <si>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</si>
  <si>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</si>
  <si>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</si>
  <si>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</si>
  <si>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</si>
  <si>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</si>
  <si>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</si>
  <si>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</si>
  <si>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</si>
  <si>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</si>
  <si>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</si>
  <si>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</si>
  <si>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</si>
  <si>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</si>
  <si>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</si>
  <si>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</si>
  <si>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</si>
  <si>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</si>
  <si>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</si>
  <si>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</si>
  <si>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</si>
  <si>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</si>
  <si>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</si>
  <si>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</si>
  <si>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</si>
  <si>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</si>
  <si>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</si>
  <si>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</si>
  <si>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</si>
  <si>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</si>
  <si>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</si>
  <si>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</si>
  <si>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</si>
  <si>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</si>
  <si>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</si>
  <si>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</si>
  <si>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</si>
  <si>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</si>
  <si>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</si>
  <si>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</si>
  <si>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</si>
  <si>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</si>
  <si>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</si>
  <si>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</si>
  <si>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</si>
  <si>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</si>
  <si>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</si>
  <si>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</si>
  <si>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</si>
  <si>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</si>
  <si>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</si>
  <si>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</si>
  <si>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</si>
  <si>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</si>
  <si>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</si>
  <si>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</si>
  <si>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</si>
  <si>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</si>
  <si>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</si>
  <si>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</si>
  <si>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</si>
  <si>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</si>
  <si>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</si>
  <si>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</si>
  <si>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</si>
  <si>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</si>
  <si>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</si>
  <si>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</si>
  <si>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</si>
  <si>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</si>
  <si>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</si>
  <si>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</si>
  <si>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</si>
  <si>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</si>
  <si>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</si>
  <si>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</si>
  <si>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</si>
  <si>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</si>
  <si>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</si>
  <si>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</si>
  <si>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</si>
  <si>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</si>
  <si>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</si>
  <si>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</si>
  <si>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</si>
  <si>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</si>
  <si>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</si>
  <si>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</si>
  <si>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</si>
  <si>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</si>
  <si>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</si>
  <si>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</si>
  <si>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</si>
  <si>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</si>
  <si>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</si>
  <si>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</si>
  <si>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</si>
  <si>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</si>
  <si>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</si>
  <si>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</si>
  <si>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</si>
  <si>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</si>
  <si>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</si>
  <si>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</si>
  <si>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</si>
  <si>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</si>
  <si>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</si>
  <si>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</si>
  <si>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</si>
  <si>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</si>
  <si>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</si>
  <si>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</si>
  <si>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</si>
  <si>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</si>
  <si>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</si>
  <si>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</si>
  <si>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</si>
  <si>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</si>
  <si>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</si>
  <si>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</si>
  <si>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</si>
  <si>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</si>
  <si>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</si>
  <si>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</si>
  <si>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</si>
  <si>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</si>
  <si>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</si>
  <si>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</si>
  <si>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</si>
  <si>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</si>
  <si>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</si>
  <si>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</si>
  <si>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</si>
  <si>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</si>
  <si>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</si>
  <si>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</si>
  <si>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</si>
  <si>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</si>
  <si>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</si>
  <si>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</si>
  <si>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</si>
  <si>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</si>
  <si>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</si>
  <si>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</si>
  <si>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</si>
  <si>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</si>
  <si>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</si>
  <si>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</si>
  <si>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</si>
  <si>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</si>
  <si>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</si>
  <si>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</si>
  <si>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</si>
  <si>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</si>
  <si>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</si>
  <si>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</si>
  <si>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</si>
  <si>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</si>
  <si>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</si>
  <si>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</si>
  <si>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</si>
  <si>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</si>
  <si>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</si>
  <si>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</si>
  <si>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</si>
  <si>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</si>
  <si>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</si>
  <si>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</si>
  <si>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</si>
  <si>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</si>
  <si>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</si>
  <si>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</si>
  <si>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</si>
  <si>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</si>
  <si>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</si>
  <si>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</si>
  <si>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</si>
  <si>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</si>
  <si>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</si>
  <si>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</si>
  <si>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</si>
  <si>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</si>
  <si>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</si>
  <si>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</si>
  <si>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</si>
  <si>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</si>
  <si>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</si>
  <si>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</si>
  <si>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</si>
  <si>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</si>
  <si>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</si>
  <si>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</si>
  <si>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</si>
  <si>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</si>
  <si>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</si>
  <si>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</si>
  <si>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</si>
  <si>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</si>
  <si>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</si>
  <si>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</si>
  <si>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</si>
  <si>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</si>
  <si>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</si>
  <si>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</si>
  <si>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</si>
  <si>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</si>
  <si>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</si>
  <si>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</si>
  <si>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</si>
  <si>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</si>
  <si>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</si>
  <si>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</si>
  <si>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</si>
  <si>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</si>
  <si>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</si>
  <si>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</si>
  <si>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</si>
  <si>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</si>
  <si>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</si>
  <si>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</si>
  <si>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</si>
  <si>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</si>
  <si>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</si>
  <si>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</si>
  <si>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</si>
  <si>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</si>
  <si>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</si>
  <si>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</si>
  <si>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</si>
  <si>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</si>
  <si>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</si>
  <si>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</si>
  <si>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</si>
  <si>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</si>
  <si>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</si>
  <si>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</si>
  <si>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</si>
  <si>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</si>
  <si>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</si>
  <si>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</si>
  <si>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</si>
  <si>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</si>
  <si>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</si>
  <si>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</si>
  <si>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</si>
  <si>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</si>
  <si>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</si>
  <si>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</si>
  <si>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</si>
  <si>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</si>
  <si>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</si>
  <si>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</si>
  <si>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</si>
  <si>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</si>
  <si>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</si>
  <si>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</si>
  <si>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</si>
  <si>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</si>
  <si>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</si>
  <si>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</si>
  <si>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</si>
  <si>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</si>
  <si>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</si>
  <si>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</si>
  <si>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</si>
  <si>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</si>
  <si>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</si>
  <si>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</si>
  <si>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</si>
  <si>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</si>
  <si>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</si>
  <si>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</si>
  <si>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</si>
  <si>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</si>
  <si>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</si>
  <si>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</si>
  <si>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</si>
  <si>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</si>
  <si>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</si>
  <si>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</si>
  <si>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</si>
  <si>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</si>
  <si>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</si>
  <si>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</si>
  <si>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</si>
  <si>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</si>
  <si>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</si>
  <si>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</si>
  <si>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</si>
  <si>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</si>
  <si>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</si>
  <si>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</si>
  <si>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</si>
  <si>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</si>
  <si>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</si>
  <si>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</si>
  <si>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</si>
  <si>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</si>
  <si>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</si>
  <si>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</si>
  <si>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</si>
  <si>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</si>
  <si>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</si>
  <si>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</si>
  <si>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</si>
  <si>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</si>
  <si>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</si>
  <si>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</si>
  <si>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</si>
  <si>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</si>
  <si>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</si>
  <si>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</si>
  <si>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</si>
  <si>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</si>
  <si>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</si>
  <si>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</si>
  <si>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</si>
  <si>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</si>
  <si>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</si>
  <si>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</si>
  <si>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</si>
  <si>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</si>
  <si>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</si>
  <si>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</si>
  <si>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</si>
  <si>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</si>
  <si>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</si>
  <si>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</si>
  <si>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</si>
  <si>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</si>
  <si>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</si>
  <si>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</si>
  <si>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</si>
  <si>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</si>
  <si>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</si>
  <si>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</si>
  <si>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</si>
  <si>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</si>
  <si>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</si>
  <si>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</si>
  <si>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</si>
  <si>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</si>
  <si>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</si>
  <si>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</si>
  <si>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</si>
  <si>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</si>
  <si>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</si>
  <si>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</si>
  <si>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</si>
  <si>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</si>
  <si>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</si>
  <si>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</si>
  <si>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</si>
  <si>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</si>
  <si>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</si>
  <si>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</si>
  <si>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</si>
  <si>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</si>
  <si>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</si>
  <si>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</si>
  <si>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</si>
  <si>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</si>
  <si>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</si>
  <si>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</si>
  <si>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</si>
  <si>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</si>
  <si>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</si>
  <si>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</si>
  <si>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</si>
  <si>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</si>
  <si>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</si>
  <si>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</si>
  <si>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</si>
  <si>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</si>
  <si>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</si>
  <si>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</si>
  <si>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</si>
  <si>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</si>
  <si>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</si>
  <si>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</si>
  <si>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</si>
  <si>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</si>
  <si>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</si>
  <si>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</si>
  <si>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</si>
  <si>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</si>
  <si>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</si>
  <si>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</si>
  <si>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</si>
  <si>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</si>
  <si>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</si>
  <si>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</si>
  <si>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</si>
  <si>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</si>
  <si>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</si>
  <si>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</si>
  <si>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</si>
  <si>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</si>
  <si>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</si>
  <si>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</si>
  <si>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</si>
  <si>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</si>
  <si>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</si>
  <si>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</si>
  <si>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</si>
  <si>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</si>
  <si>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</si>
  <si>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</si>
  <si>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</si>
  <si>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</si>
  <si>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</si>
  <si>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</si>
  <si>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</si>
  <si>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</si>
  <si>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</si>
  <si>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</si>
  <si>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</si>
  <si>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</si>
  <si>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</si>
  <si>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</si>
  <si>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</si>
  <si>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</si>
  <si>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</si>
  <si>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</si>
  <si>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</si>
  <si>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</si>
  <si>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</si>
  <si>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</si>
  <si>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</si>
  <si>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</si>
  <si>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</si>
  <si>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</si>
  <si>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</si>
  <si>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</si>
  <si>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</si>
  <si>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</si>
  <si>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</si>
  <si>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</si>
  <si>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</si>
  <si>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</si>
  <si>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</si>
  <si>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</si>
  <si>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</si>
  <si>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</si>
  <si>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</si>
  <si>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</si>
  <si>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</si>
  <si>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</si>
  <si>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</si>
  <si>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</si>
  <si>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</si>
  <si>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</si>
  <si>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</si>
  <si>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</si>
  <si>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</si>
  <si>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</si>
  <si>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</si>
  <si>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</si>
  <si>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</si>
  <si>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</si>
  <si>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</si>
  <si>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</si>
  <si>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</si>
  <si>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</si>
  <si>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</si>
  <si>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</si>
  <si>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</si>
  <si>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</si>
  <si>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</si>
  <si>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</si>
  <si>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</si>
  <si>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</si>
  <si>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</si>
  <si>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</si>
  <si>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</si>
  <si>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</si>
  <si>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</si>
  <si>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</si>
  <si>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</si>
  <si>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</si>
  <si>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</si>
  <si>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</si>
  <si>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</si>
  <si>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</si>
  <si>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</si>
  <si>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</si>
  <si>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</si>
  <si>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</si>
  <si>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</si>
  <si>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</si>
  <si>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</si>
  <si>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</si>
  <si>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</si>
  <si>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</si>
  <si>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</si>
  <si>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</si>
  <si>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</si>
  <si>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</si>
  <si>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</si>
  <si>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</si>
  <si>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</si>
  <si>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</si>
  <si>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</si>
  <si>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</si>
  <si>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</si>
  <si>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</si>
  <si>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</si>
  <si>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</si>
  <si>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</si>
  <si>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</si>
  <si>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</si>
  <si>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</si>
  <si>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</si>
  <si>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</si>
  <si>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</si>
  <si>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</si>
  <si>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</si>
  <si>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</si>
  <si>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</si>
  <si>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</si>
  <si>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</si>
  <si>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</si>
  <si>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</si>
  <si>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</si>
  <si>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</si>
  <si>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</si>
  <si>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</si>
  <si>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</si>
  <si>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</si>
  <si>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</si>
  <si>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</si>
  <si>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</si>
  <si>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</si>
  <si>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</si>
  <si>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</si>
  <si>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</si>
  <si>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</si>
  <si>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</si>
  <si>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</si>
  <si>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</si>
  <si>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</si>
  <si>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</si>
  <si>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</si>
  <si>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</si>
  <si>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</si>
  <si>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</si>
  <si>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</si>
  <si>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</si>
  <si>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</si>
  <si>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</si>
  <si>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</si>
  <si>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</si>
  <si>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</si>
  <si>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</si>
  <si>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</si>
  <si>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</si>
  <si>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</si>
  <si>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</si>
  <si>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</si>
  <si>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</si>
  <si>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</si>
  <si>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</si>
  <si>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</si>
  <si>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</si>
  <si>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</si>
  <si>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</si>
  <si>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</si>
  <si>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</si>
  <si>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</si>
  <si>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</si>
  <si>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</si>
  <si>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</si>
  <si>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</si>
  <si>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</si>
  <si>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</si>
  <si>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</si>
  <si>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</si>
  <si>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</si>
  <si>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</si>
  <si>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</si>
  <si>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</si>
  <si>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</si>
  <si>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</si>
  <si>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</si>
  <si>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</si>
  <si>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</si>
  <si>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</si>
  <si>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</si>
  <si>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</si>
  <si>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</si>
  <si>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</si>
  <si>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</si>
  <si>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</si>
  <si>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</si>
  <si>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</si>
  <si>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</si>
  <si>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</si>
  <si>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</si>
  <si>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</si>
  <si>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</si>
  <si>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</si>
  <si>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</si>
  <si>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</si>
  <si>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</si>
  <si>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</si>
  <si>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</si>
  <si>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</si>
  <si>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</si>
  <si>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</si>
  <si>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</si>
  <si>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</si>
  <si>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</si>
  <si>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</si>
  <si>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</si>
  <si>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</si>
  <si>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</si>
  <si>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</si>
  <si>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</si>
  <si>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</si>
  <si>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</si>
  <si>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</si>
  <si>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</si>
  <si>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</si>
  <si>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</si>
  <si>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</si>
  <si>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</si>
  <si>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</si>
  <si>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</si>
  <si>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</si>
  <si>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</si>
  <si>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</si>
  <si>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</si>
  <si>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</si>
  <si>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</si>
  <si>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</si>
  <si>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</si>
  <si>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</si>
  <si>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</si>
  <si>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</si>
  <si>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</si>
  <si>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</si>
  <si>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</si>
  <si>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</si>
  <si>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</si>
  <si>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</si>
  <si>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</si>
  <si>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</si>
  <si>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</si>
  <si>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</si>
  <si>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</si>
  <si>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</si>
  <si>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</si>
  <si>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</si>
  <si>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</si>
  <si>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</si>
  <si>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</si>
  <si>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</si>
  <si>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</si>
  <si>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</si>
  <si>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</si>
  <si>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</si>
  <si>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</si>
  <si>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</si>
  <si>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</si>
  <si>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</si>
  <si>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</si>
  <si>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</si>
  <si>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</si>
  <si>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</si>
  <si>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</si>
  <si>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</si>
  <si>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</si>
  <si>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</si>
  <si>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</si>
  <si>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</si>
  <si>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</si>
  <si>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</si>
  <si>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</si>
  <si>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</si>
  <si>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</si>
  <si>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</si>
  <si>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</si>
  <si>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</si>
  <si>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</si>
  <si>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</si>
  <si>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</si>
  <si>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</si>
  <si>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</si>
  <si>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</si>
  <si>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</si>
  <si>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</si>
  <si>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</si>
  <si>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</si>
  <si>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</si>
  <si>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</si>
  <si>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</si>
  <si>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</si>
  <si>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</si>
  <si>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</si>
  <si>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</si>
  <si>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</si>
  <si>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</si>
  <si>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</si>
  <si>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</si>
  <si>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</si>
  <si>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</si>
  <si>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</si>
  <si>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</si>
  <si>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</si>
  <si>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</si>
  <si>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</si>
  <si>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</si>
  <si>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</si>
  <si>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</si>
  <si>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</si>
  <si>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</si>
  <si>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</si>
  <si>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</si>
  <si>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</si>
  <si>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</si>
  <si>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</si>
  <si>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</si>
  <si>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</si>
  <si>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</si>
  <si>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</si>
  <si>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</si>
  <si>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</si>
  <si>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</si>
  <si>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</si>
  <si>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</si>
  <si>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</si>
  <si>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</si>
  <si>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</si>
  <si>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</si>
  <si>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</si>
  <si>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</si>
  <si>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</si>
  <si>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</si>
  <si>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</si>
  <si>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</si>
  <si>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</si>
  <si>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</si>
  <si>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</si>
  <si>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</si>
  <si>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</si>
  <si>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</si>
  <si>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</si>
  <si>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</si>
  <si>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</si>
  <si>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</si>
  <si>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</si>
  <si>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</si>
  <si>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</si>
  <si>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</si>
  <si>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</si>
  <si>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</si>
  <si>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</si>
  <si>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</si>
  <si>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</si>
  <si>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</si>
  <si>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</si>
  <si>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</si>
  <si>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</si>
  <si>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</si>
  <si>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</si>
  <si>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</si>
  <si>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</si>
  <si>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</si>
  <si>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</si>
  <si>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</si>
  <si>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</si>
  <si>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</si>
  <si>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</si>
  <si>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</si>
  <si>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</si>
  <si>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</si>
  <si>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</si>
  <si>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</si>
  <si>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</si>
  <si>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</si>
  <si>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</si>
  <si>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</si>
  <si>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</si>
  <si>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</si>
  <si>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</si>
  <si>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</si>
  <si>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</si>
  <si>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</si>
  <si>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</si>
  <si>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</si>
  <si>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</si>
  <si>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</si>
  <si>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</si>
  <si>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</si>
  <si>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</si>
  <si>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</si>
  <si>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</si>
  <si>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</si>
  <si>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</si>
  <si>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</si>
  <si>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</si>
  <si>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</si>
  <si>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</si>
  <si>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</si>
  <si>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</si>
  <si>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</si>
  <si>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</si>
  <si>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</si>
  <si>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</si>
  <si>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</si>
  <si>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</si>
  <si>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</si>
  <si>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</si>
  <si>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</si>
  <si>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</si>
  <si>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</si>
  <si>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</si>
  <si>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</si>
  <si>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</si>
  <si>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</si>
  <si>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</si>
  <si>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</si>
  <si>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</si>
  <si>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</si>
  <si>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</si>
  <si>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</si>
  <si>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</si>
  <si>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</si>
  <si>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</si>
  <si>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</si>
  <si>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</si>
  <si>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</si>
  <si>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</si>
  <si>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</si>
  <si>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</si>
  <si>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</si>
  <si>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</si>
  <si>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</si>
  <si>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</si>
  <si>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</si>
  <si>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</si>
  <si>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</si>
  <si>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</si>
  <si>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</si>
  <si>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</si>
  <si>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</si>
  <si>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</si>
  <si>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</si>
  <si>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</si>
  <si>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</si>
  <si>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</si>
  <si>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</si>
  <si>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</si>
  <si>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</si>
  <si>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</si>
  <si>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</si>
  <si>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</si>
  <si>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</si>
  <si>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</si>
  <si>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</si>
  <si>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</si>
  <si>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</si>
  <si>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</si>
  <si>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</si>
  <si>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</si>
  <si>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</si>
  <si>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</si>
  <si>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</si>
  <si>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</si>
  <si>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</si>
  <si>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</si>
  <si>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</si>
  <si>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</si>
  <si>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</si>
  <si>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</si>
  <si>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</si>
  <si>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</si>
  <si>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</si>
  <si>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</si>
  <si>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</si>
  <si>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</si>
  <si>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</si>
  <si>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</si>
  <si>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</si>
  <si>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</si>
  <si>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</si>
  <si>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</si>
  <si>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</si>
  <si>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</si>
  <si>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</si>
  <si>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</si>
  <si>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</si>
  <si>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</si>
  <si>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</si>
  <si>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</si>
  <si>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</si>
  <si>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</si>
  <si>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</si>
  <si>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</si>
  <si>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</si>
  <si>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</si>
  <si>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</si>
  <si>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</si>
  <si>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</si>
  <si>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</si>
  <si>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</si>
  <si>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</si>
  <si>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</si>
  <si>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</si>
  <si>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</si>
  <si>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</si>
  <si>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</si>
  <si>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</si>
  <si>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</si>
  <si>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</si>
  <si>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</si>
  <si>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</si>
  <si>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</si>
  <si>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</si>
  <si>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</si>
  <si>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</si>
  <si>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</si>
  <si>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</si>
  <si>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</si>
  <si>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</si>
  <si>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</si>
  <si>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</si>
  <si>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</si>
  <si>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</si>
  <si>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</si>
  <si>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</si>
  <si>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</si>
  <si>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</si>
  <si>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</si>
  <si>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</si>
  <si>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</si>
  <si>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</si>
  <si>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</si>
  <si>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</si>
  <si>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</si>
  <si>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</si>
  <si>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</si>
  <si>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</si>
  <si>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</si>
  <si>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</si>
  <si>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</si>
  <si>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</si>
  <si>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</si>
  <si>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</si>
  <si>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</si>
  <si>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</si>
  <si>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</si>
  <si>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</si>
  <si>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</si>
  <si>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</si>
  <si>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</si>
  <si>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</si>
  <si>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</si>
  <si>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</si>
  <si>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</si>
  <si>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</si>
  <si>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</si>
  <si>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</si>
  <si>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</si>
  <si>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</si>
  <si>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</si>
  <si>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</si>
  <si>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</si>
  <si>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</si>
  <si>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</si>
  <si>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</si>
  <si>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</si>
  <si>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</si>
  <si>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</si>
  <si>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</si>
  <si>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</si>
  <si>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</si>
  <si>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</si>
  <si>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</si>
  <si>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</si>
  <si>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</si>
  <si>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</si>
  <si>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</si>
  <si>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</si>
  <si>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</si>
  <si>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</si>
  <si>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</si>
  <si>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</si>
  <si>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</si>
  <si>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</si>
  <si>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</si>
  <si>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</si>
  <si>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</si>
  <si>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</si>
  <si>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</si>
  <si>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</si>
  <si>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</si>
  <si>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</si>
  <si>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</si>
  <si>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</si>
  <si>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</si>
  <si>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</si>
  <si>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</si>
  <si>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</si>
  <si>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</si>
  <si>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</si>
  <si>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</si>
  <si>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</si>
  <si>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</si>
  <si>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</si>
  <si>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</si>
  <si>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</si>
  <si>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</si>
  <si>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</si>
  <si>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</si>
  <si>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</si>
  <si>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</si>
  <si>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</si>
  <si>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</si>
  <si>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</si>
  <si>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</si>
  <si>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</si>
  <si>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</si>
  <si>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</si>
  <si>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</si>
  <si>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</si>
  <si>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</si>
  <si>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</si>
  <si>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</si>
  <si>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</si>
  <si>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</si>
  <si>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</si>
  <si>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</si>
  <si>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</si>
  <si>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</si>
  <si>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</si>
  <si>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</si>
  <si>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</si>
  <si>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</si>
  <si>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</si>
  <si>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</si>
  <si>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</si>
  <si>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</si>
  <si>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</si>
  <si>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</si>
  <si>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</si>
  <si>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</si>
  <si>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</si>
  <si>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</si>
  <si>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</si>
  <si>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</si>
  <si>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</si>
  <si>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</si>
  <si>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</si>
  <si>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</si>
  <si>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</si>
  <si>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</si>
  <si>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</si>
  <si>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</si>
  <si>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</si>
  <si>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</si>
  <si>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</si>
  <si>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</si>
  <si>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</si>
  <si>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</si>
  <si>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</si>
  <si>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</si>
  <si>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</si>
  <si>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</si>
  <si>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</si>
  <si>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</si>
  <si>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</si>
  <si>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</si>
  <si>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</si>
  <si>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</si>
  <si>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</si>
  <si>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</si>
  <si>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</si>
  <si>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</si>
  <si>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</si>
  <si>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</si>
  <si>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</si>
  <si>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</si>
  <si>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</si>
  <si>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</si>
  <si>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</si>
  <si>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</si>
  <si>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</si>
  <si>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</si>
  <si>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</si>
  <si>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</si>
  <si>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</si>
  <si>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</si>
  <si>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</si>
  <si>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</si>
  <si>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</si>
  <si>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</si>
  <si>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</si>
  <si>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</si>
  <si>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</si>
  <si>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</si>
  <si>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</si>
  <si>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</si>
  <si>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</si>
  <si>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</si>
  <si>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</si>
  <si>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</si>
  <si>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</si>
  <si>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</si>
  <si>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</si>
  <si>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</si>
  <si>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</si>
  <si>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</si>
  <si>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</si>
  <si>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</si>
  <si>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</si>
  <si>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</si>
  <si>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</si>
  <si>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</si>
  <si>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</si>
  <si>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</si>
  <si>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</si>
  <si>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</si>
  <si>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</si>
  <si>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</si>
  <si>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</si>
  <si>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</si>
  <si>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</si>
  <si>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</si>
  <si>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</si>
  <si>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</si>
  <si>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</si>
  <si>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</si>
  <si>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</si>
  <si>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</si>
  <si>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</si>
  <si>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</si>
  <si>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</si>
  <si>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</si>
  <si>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</si>
  <si>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</si>
  <si>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</si>
  <si>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</si>
  <si>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</si>
  <si>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</si>
  <si>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</si>
  <si>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</si>
  <si>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</si>
  <si>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</si>
  <si>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</si>
  <si>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</si>
  <si>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</si>
  <si>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</si>
  <si>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</si>
  <si>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</si>
  <si>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</si>
  <si>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</si>
  <si>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</si>
  <si>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</si>
  <si>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</si>
  <si>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</si>
  <si>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</si>
  <si>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</si>
  <si>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</si>
  <si>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</si>
  <si>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</si>
  <si>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</si>
  <si>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</si>
  <si>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</si>
  <si>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</si>
  <si>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</si>
  <si>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</si>
  <si>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</si>
  <si>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</si>
  <si>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</si>
  <si>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</si>
  <si>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</si>
  <si>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</si>
  <si>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</si>
  <si>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</si>
  <si>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</si>
  <si>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</si>
  <si>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</si>
  <si>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</si>
  <si>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</si>
  <si>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</si>
  <si>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</si>
  <si>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</si>
  <si>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</si>
  <si>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</si>
  <si>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</si>
  <si>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</si>
  <si>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</si>
  <si>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</si>
  <si>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</si>
  <si>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</si>
  <si>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</si>
  <si>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</si>
  <si>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</si>
  <si>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</si>
  <si>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</si>
  <si>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</si>
  <si>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</si>
  <si>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</si>
  <si>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</si>
  <si>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</si>
  <si>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</si>
  <si>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</si>
  <si>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</si>
  <si>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</si>
  <si>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</si>
  <si>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</si>
  <si>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</si>
  <si>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</si>
  <si>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</si>
  <si>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</si>
  <si>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</si>
  <si>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</si>
  <si>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</si>
  <si>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</si>
  <si>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</si>
  <si>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</si>
  <si>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</si>
  <si>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</si>
  <si>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</si>
  <si>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</si>
  <si>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</si>
  <si>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</si>
  <si>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</si>
  <si>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</si>
  <si>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</si>
  <si>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</si>
  <si>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</si>
  <si>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</si>
  <si>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</si>
  <si>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</si>
  <si>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</si>
  <si>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</si>
  <si>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</si>
  <si>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</si>
  <si>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</si>
  <si>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</si>
  <si>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</si>
  <si>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</si>
  <si>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</si>
  <si>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</si>
  <si>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</si>
  <si>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</si>
  <si>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</si>
  <si>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</si>
  <si>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</si>
  <si>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</si>
  <si>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</si>
  <si>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</si>
  <si>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</si>
  <si>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</si>
  <si>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</si>
  <si>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</si>
  <si>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</si>
  <si>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</si>
  <si>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</si>
  <si>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</si>
  <si>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</si>
  <si>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</si>
  <si>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</si>
  <si>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</si>
  <si>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</si>
  <si>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</si>
  <si>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</si>
  <si>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</si>
  <si>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</si>
  <si>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</si>
  <si>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</si>
  <si>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</si>
  <si>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</si>
  <si>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</si>
  <si>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</si>
  <si>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</si>
  <si>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</si>
  <si>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</si>
  <si>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</si>
  <si>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</si>
  <si>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</si>
  <si>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</si>
  <si>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</si>
  <si>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</si>
  <si>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</si>
  <si>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</si>
  <si>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</si>
  <si>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</si>
  <si>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</si>
  <si>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</si>
  <si>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</si>
  <si>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</si>
  <si>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</si>
  <si>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</si>
  <si>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</si>
  <si>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</si>
  <si>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</si>
  <si>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</si>
  <si>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</si>
  <si>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</si>
  <si>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</si>
  <si>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</si>
  <si>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</si>
  <si>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</si>
  <si>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</si>
  <si>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</si>
  <si>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</si>
  <si>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</si>
  <si>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</si>
  <si>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</si>
  <si>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</si>
  <si>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</si>
  <si>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</si>
  <si>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</si>
  <si>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</si>
  <si>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</si>
  <si>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</si>
  <si>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</si>
  <si>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</si>
  <si>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</si>
  <si>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</si>
  <si>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</si>
  <si>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</si>
  <si>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</si>
  <si>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</si>
  <si>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</si>
  <si>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</si>
  <si>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</si>
  <si>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</si>
  <si>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</si>
  <si>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</si>
  <si>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</si>
  <si>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</si>
  <si>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</si>
  <si>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</si>
  <si>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</si>
  <si>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</si>
  <si>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</si>
  <si>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</si>
  <si>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</si>
  <si>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</si>
  <si>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</si>
  <si>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</si>
  <si>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</si>
  <si>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</si>
  <si>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</si>
  <si>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</si>
  <si>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</si>
  <si>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</si>
  <si>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</si>
  <si>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</si>
  <si>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</si>
  <si>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</si>
  <si>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</si>
  <si>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</si>
  <si>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</si>
  <si>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</si>
  <si>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</si>
  <si>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</si>
  <si>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</si>
  <si>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</si>
  <si>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</si>
  <si>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</si>
  <si>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</si>
  <si>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</si>
  <si>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</si>
  <si>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</si>
  <si>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</si>
  <si>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</si>
  <si>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</si>
  <si>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</si>
  <si>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</si>
  <si>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</si>
  <si>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</si>
  <si>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</si>
  <si>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</si>
  <si>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</si>
  <si>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</si>
  <si>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</si>
  <si>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</si>
  <si>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</si>
  <si>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</si>
  <si>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</si>
  <si>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</si>
  <si>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</si>
  <si>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</si>
  <si>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</si>
  <si>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</si>
  <si>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</si>
  <si>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</si>
  <si>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</si>
  <si>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</si>
  <si>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</si>
  <si>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</si>
  <si>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</si>
  <si>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</si>
  <si>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</si>
  <si>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</si>
  <si>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</si>
  <si>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</si>
  <si>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</si>
  <si>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</si>
  <si>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</si>
  <si>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</si>
  <si>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</si>
  <si>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</si>
  <si>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</si>
  <si>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</si>
  <si>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</si>
  <si>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</si>
  <si>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</si>
  <si>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</si>
  <si>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</si>
  <si>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</si>
  <si>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</si>
  <si>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</si>
  <si>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</si>
  <si>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</si>
  <si>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</si>
  <si>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</si>
  <si>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</si>
  <si>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</si>
  <si>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</si>
  <si>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</si>
  <si>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</si>
  <si>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</si>
  <si>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</si>
  <si>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</si>
  <si>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</si>
  <si>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</si>
  <si>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</si>
  <si>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</si>
  <si>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</si>
  <si>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</si>
  <si>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</si>
  <si>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</si>
  <si>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</si>
  <si>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</si>
  <si>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</si>
  <si>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</si>
  <si>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</si>
  <si>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</si>
  <si>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</si>
  <si>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</si>
  <si>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</si>
  <si>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</si>
  <si>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</si>
  <si>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</si>
  <si>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</si>
  <si>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</si>
  <si>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</si>
  <si>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</si>
  <si>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</si>
  <si>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</si>
  <si>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</si>
  <si>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</si>
  <si>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</si>
  <si>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</si>
  <si>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</si>
  <si>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</si>
  <si>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</si>
  <si>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</si>
  <si>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</si>
  <si>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</si>
  <si>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</si>
  <si>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</si>
  <si>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</si>
  <si>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</si>
  <si>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</si>
  <si>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</si>
  <si>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</si>
  <si>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</si>
  <si>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</si>
  <si>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</si>
  <si>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</si>
  <si>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</si>
  <si>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</si>
  <si>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</si>
  <si>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</si>
  <si>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</si>
  <si>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</si>
  <si>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</si>
  <si>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</si>
  <si>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</si>
  <si>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</si>
  <si>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</si>
  <si>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</si>
  <si>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</si>
  <si>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</si>
  <si>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</si>
  <si>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</si>
  <si>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</si>
  <si>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</si>
  <si>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</si>
  <si>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</si>
  <si>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</si>
  <si>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</si>
  <si>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</si>
  <si>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</si>
  <si>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</si>
  <si>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</si>
  <si>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</si>
  <si>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</si>
  <si>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</si>
  <si>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</si>
  <si>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</si>
  <si>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</si>
  <si>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</si>
  <si>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</si>
  <si>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</si>
  <si>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</si>
  <si>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</si>
  <si>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</si>
  <si>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</si>
  <si>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</si>
  <si>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</si>
  <si>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</si>
  <si>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</si>
  <si>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</si>
  <si>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</si>
  <si>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</si>
  <si>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</si>
  <si>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</si>
  <si>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</si>
  <si>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</si>
  <si>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</si>
  <si>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</si>
  <si>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</si>
  <si>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</si>
  <si>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</si>
  <si>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</si>
  <si>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</si>
  <si>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</si>
  <si>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</si>
  <si>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</si>
  <si>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</si>
  <si>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</si>
  <si>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</si>
  <si>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</si>
  <si>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</si>
  <si>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</si>
  <si>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</si>
  <si>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</si>
  <si>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</si>
  <si>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</si>
  <si>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</si>
  <si>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</si>
  <si>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</si>
  <si>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</si>
  <si>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</si>
  <si>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</si>
  <si>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</si>
  <si>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</si>
  <si>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</si>
  <si>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</si>
  <si>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</si>
  <si>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</si>
  <si>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</si>
  <si>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</si>
  <si>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</si>
  <si>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</si>
  <si>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</si>
  <si>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</si>
  <si>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</si>
  <si>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</si>
  <si>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</si>
  <si>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</si>
  <si>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</si>
  <si>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</si>
  <si>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</si>
  <si>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</si>
  <si>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</si>
  <si>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</si>
  <si>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</si>
  <si>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</si>
  <si>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</si>
  <si>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</si>
  <si>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</si>
  <si>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</si>
  <si>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</si>
  <si>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</si>
  <si>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</si>
  <si>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</si>
  <si>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</si>
  <si>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</si>
  <si>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</si>
  <si>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</si>
  <si>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</si>
  <si>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</si>
  <si>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</si>
  <si>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</si>
  <si>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</si>
  <si>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</si>
  <si>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</si>
  <si>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</si>
  <si>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</si>
  <si>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</si>
  <si>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</si>
  <si>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</si>
  <si>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</si>
  <si>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</si>
  <si>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</si>
  <si>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</si>
  <si>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</si>
  <si>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</si>
  <si>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</si>
  <si>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</si>
  <si>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</si>
  <si>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</si>
  <si>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</si>
  <si>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</si>
  <si>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</si>
  <si>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</si>
  <si>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</si>
  <si>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</si>
  <si>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</si>
  <si>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</si>
  <si>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</si>
  <si>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</si>
  <si>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</si>
  <si>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</si>
  <si>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</si>
  <si>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</si>
  <si>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</si>
  <si>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</si>
  <si>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</si>
  <si>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</si>
  <si>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</si>
  <si>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</si>
  <si>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</si>
  <si>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</si>
  <si>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</si>
  <si>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</si>
  <si>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</si>
  <si>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</si>
  <si>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</si>
  <si>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</si>
  <si>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</si>
  <si>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</si>
  <si>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</si>
  <si>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</si>
  <si>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</si>
  <si>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</si>
  <si>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</si>
  <si>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</si>
  <si>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</si>
  <si>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</si>
  <si>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</si>
  <si>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</si>
  <si>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</si>
  <si>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</si>
  <si>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</si>
  <si>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</si>
  <si>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</si>
  <si>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</si>
  <si>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</si>
  <si>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</si>
  <si>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</si>
  <si>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</si>
  <si>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</si>
  <si>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</si>
  <si>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</si>
  <si>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</si>
  <si>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</si>
  <si>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</si>
  <si>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</si>
  <si>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</si>
  <si>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</si>
  <si>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</si>
  <si>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</si>
  <si>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</si>
  <si>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</si>
  <si>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</si>
  <si>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</si>
  <si>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</si>
  <si>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</si>
  <si>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</si>
  <si>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</si>
  <si>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</si>
  <si>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</si>
  <si>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</si>
  <si>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</si>
  <si>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</si>
  <si>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</si>
  <si>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</si>
  <si>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</si>
  <si>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</si>
  <si>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</si>
  <si>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</si>
  <si>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</si>
  <si>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</si>
  <si>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</si>
  <si>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</si>
  <si>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</si>
  <si>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</si>
  <si>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</si>
  <si>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</si>
  <si>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</si>
  <si>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</si>
  <si>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</si>
  <si>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</si>
  <si>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</si>
  <si>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</si>
  <si>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</si>
  <si>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</si>
  <si>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</si>
  <si>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</si>
  <si>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</si>
  <si>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</si>
  <si>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</si>
  <si>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</si>
  <si>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</si>
  <si>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</si>
  <si>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</si>
  <si>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</si>
  <si>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</si>
  <si>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</si>
  <si>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</si>
  <si>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</si>
  <si>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</si>
  <si>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</si>
  <si>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</si>
  <si>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</si>
  <si>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</si>
  <si>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</si>
  <si>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</si>
  <si>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</si>
  <si>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</si>
  <si>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</si>
  <si>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</si>
  <si>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</si>
  <si>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</si>
  <si>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</si>
  <si>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</si>
  <si>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</si>
  <si>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</si>
  <si>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</si>
  <si>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</si>
  <si>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</si>
  <si>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</si>
  <si>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</si>
  <si>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</si>
  <si>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</si>
  <si>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</si>
  <si>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</si>
  <si>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</si>
  <si>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</si>
  <si>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</si>
  <si>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</si>
  <si>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</si>
  <si>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</si>
  <si>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</si>
  <si>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</si>
  <si>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</si>
  <si>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</si>
  <si>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</si>
  <si>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</si>
  <si>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</si>
  <si>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</si>
  <si>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</si>
  <si>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</si>
  <si>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</si>
  <si>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</si>
  <si>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</si>
  <si>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</si>
  <si>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</si>
  <si>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</si>
  <si>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</si>
  <si>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</si>
  <si>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</si>
  <si>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</si>
  <si>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</si>
  <si>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</si>
  <si>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</si>
  <si>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</si>
  <si>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</si>
  <si>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</si>
  <si>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</si>
  <si>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</si>
  <si>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</si>
  <si>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</si>
  <si>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</si>
  <si>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</si>
  <si>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</si>
  <si>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</si>
  <si>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</si>
  <si>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</si>
  <si>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</si>
  <si>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</si>
  <si>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</si>
  <si>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</si>
  <si>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</si>
  <si>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</si>
  <si>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</si>
  <si>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</si>
  <si>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</si>
  <si>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</si>
  <si>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</si>
  <si>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</si>
  <si>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</si>
  <si>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</si>
  <si>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</si>
  <si>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</si>
  <si>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</si>
  <si>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</si>
  <si>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</si>
  <si>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</si>
  <si>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</si>
  <si>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</si>
  <si>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</si>
  <si>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</si>
  <si>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</si>
  <si>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</si>
  <si>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</si>
  <si>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</si>
  <si>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</si>
  <si>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</si>
  <si>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</si>
  <si>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</si>
  <si>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</si>
  <si>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</si>
  <si>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</si>
  <si>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</si>
  <si>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</si>
  <si>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</si>
  <si>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</si>
  <si>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</si>
  <si>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</si>
  <si>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</si>
  <si>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</si>
  <si>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</si>
  <si>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</si>
  <si>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</si>
  <si>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</si>
  <si>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</si>
  <si>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</si>
  <si>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</si>
  <si>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</si>
  <si>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</si>
  <si>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</si>
  <si>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</si>
  <si>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</si>
  <si>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</si>
  <si>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</si>
  <si>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</si>
  <si>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</si>
  <si>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</si>
  <si>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</si>
  <si>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</si>
  <si>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</si>
  <si>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</si>
  <si>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</si>
  <si>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</si>
  <si>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</si>
  <si>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</si>
  <si>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</si>
  <si>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</si>
  <si>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</si>
  <si>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</si>
  <si>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</si>
  <si>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</si>
  <si>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</si>
  <si>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</si>
  <si>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</si>
  <si>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</si>
  <si>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</si>
  <si>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</si>
  <si>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</si>
  <si>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</si>
  <si>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</si>
  <si>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</si>
  <si>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</si>
  <si>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</si>
  <si>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</si>
  <si>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</si>
  <si>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</si>
  <si>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</si>
  <si>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</si>
  <si>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</si>
  <si>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</si>
  <si>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</si>
  <si>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</si>
  <si>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</si>
  <si>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</si>
  <si>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</si>
  <si>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</si>
  <si>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</si>
  <si>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</si>
  <si>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</si>
  <si>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</si>
  <si>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</si>
  <si>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</si>
  <si>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</si>
  <si>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</si>
  <si>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</si>
  <si>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</si>
  <si>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</si>
  <si>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</si>
  <si>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</si>
  <si>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</si>
  <si>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</si>
  <si>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</si>
  <si>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</si>
  <si>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</si>
  <si>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</si>
  <si>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</si>
  <si>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</si>
  <si>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</si>
  <si>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</si>
  <si>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</si>
  <si>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</si>
  <si>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</si>
  <si>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</si>
  <si>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</si>
  <si>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</si>
  <si>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</si>
  <si>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</si>
  <si>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</si>
  <si>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</si>
  <si>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</si>
  <si>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</si>
  <si>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</si>
  <si>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</si>
  <si>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</si>
  <si>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</si>
  <si>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</si>
  <si>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</si>
  <si>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</si>
  <si>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</si>
  <si>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</si>
  <si>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</si>
  <si>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</si>
  <si>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</si>
  <si>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</si>
  <si>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</si>
  <si>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</si>
  <si>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</si>
  <si>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</si>
  <si>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</si>
  <si>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</si>
  <si>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</si>
  <si>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</si>
  <si>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</si>
  <si>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</si>
  <si>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</si>
  <si>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</si>
  <si>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</si>
  <si>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</si>
  <si>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</si>
  <si>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</si>
  <si>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</si>
  <si>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</si>
  <si>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</si>
  <si>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</si>
  <si>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</si>
  <si>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</si>
  <si>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</si>
  <si>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</si>
  <si>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</si>
  <si>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</si>
  <si>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</si>
  <si>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</si>
  <si>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</si>
  <si>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</si>
  <si>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</si>
  <si>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</si>
  <si>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</si>
  <si>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</si>
  <si>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</si>
  <si>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</si>
  <si>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</si>
  <si>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</si>
  <si>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</si>
  <si>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</si>
  <si>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</si>
  <si>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</si>
  <si>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</si>
  <si>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</si>
  <si>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</si>
  <si>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</si>
  <si>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</si>
  <si>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</si>
  <si>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</si>
  <si>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</si>
  <si>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</si>
  <si>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</si>
  <si>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</si>
  <si>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</si>
  <si>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</si>
  <si>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</si>
  <si>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</si>
  <si>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</si>
  <si>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</si>
  <si>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</si>
  <si>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</si>
  <si>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</si>
  <si>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</si>
  <si>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</si>
  <si>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</si>
  <si>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</si>
  <si>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</si>
  <si>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</si>
  <si>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</si>
  <si>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</si>
  <si>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</si>
  <si>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</si>
  <si>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</si>
  <si>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</si>
  <si>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</si>
  <si>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</si>
  <si>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</si>
  <si>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</si>
  <si>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</si>
  <si>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</si>
  <si>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</si>
  <si>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</si>
  <si>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</si>
  <si>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</si>
  <si>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</si>
  <si>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</si>
  <si>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</si>
  <si>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</si>
  <si>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</si>
  <si>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</si>
  <si>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</si>
  <si>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</si>
  <si>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</si>
  <si>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</si>
  <si>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</si>
  <si>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</si>
  <si>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</si>
  <si>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</si>
  <si>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</si>
  <si>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</si>
  <si>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</si>
  <si>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</si>
  <si>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</si>
  <si>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</si>
  <si>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</si>
  <si>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</si>
  <si>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</si>
  <si>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</si>
  <si>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</si>
  <si>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</si>
  <si>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</si>
  <si>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</si>
  <si>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</si>
  <si>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</si>
  <si>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</si>
  <si>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</si>
  <si>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</si>
  <si>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</si>
  <si>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</si>
  <si>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</si>
  <si>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</si>
  <si>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</si>
  <si>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</si>
  <si>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</si>
  <si>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</si>
  <si>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</si>
  <si>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</si>
  <si>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</si>
  <si>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</si>
  <si>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</si>
  <si>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</si>
  <si>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</si>
  <si>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</si>
  <si>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</si>
  <si>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</si>
  <si>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</si>
  <si>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</si>
  <si>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</si>
  <si>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</si>
  <si>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</si>
  <si>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</si>
  <si>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</si>
  <si>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</si>
  <si>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</si>
  <si>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</si>
  <si>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</si>
  <si>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</si>
  <si>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</si>
  <si>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</si>
  <si>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</si>
  <si>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</si>
  <si>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</si>
  <si>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</si>
  <si>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</si>
  <si>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</si>
  <si>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</si>
  <si>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</si>
  <si>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</si>
  <si>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</si>
  <si>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</si>
  <si>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</si>
  <si>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</si>
  <si>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</si>
  <si>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</si>
  <si>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</si>
  <si>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</si>
  <si>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</si>
  <si>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</si>
  <si>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</si>
  <si>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</si>
  <si>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</si>
  <si>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</si>
  <si>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</si>
  <si>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</si>
  <si>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</si>
  <si>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</si>
  <si>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</si>
  <si>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</si>
  <si>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</si>
  <si>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</si>
  <si>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</si>
  <si>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</si>
  <si>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</si>
  <si>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</si>
  <si>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</si>
  <si>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</si>
  <si>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</si>
  <si>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</si>
  <si>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</si>
  <si>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</si>
  <si>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</si>
  <si>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</si>
  <si>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</si>
  <si>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</si>
  <si>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</si>
  <si>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</si>
  <si>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</si>
  <si>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</si>
  <si>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</si>
  <si>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</si>
  <si>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</si>
  <si>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</si>
  <si>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</si>
  <si>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</si>
  <si>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</si>
  <si>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</si>
  <si>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</si>
  <si>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</si>
  <si>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</si>
  <si>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</si>
  <si>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</si>
  <si>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</si>
  <si>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</si>
  <si>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</si>
  <si>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</si>
  <si>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</si>
  <si>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</si>
  <si>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</si>
  <si>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</si>
  <si>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</si>
  <si>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</si>
  <si>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</si>
  <si>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</si>
  <si>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</si>
  <si>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</si>
  <si>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</si>
  <si>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</si>
  <si>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</si>
  <si>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</si>
  <si>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</si>
  <si>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</si>
  <si>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</si>
  <si>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</si>
  <si>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</si>
  <si>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</si>
  <si>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</si>
  <si>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</si>
  <si>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</si>
  <si>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</si>
  <si>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</si>
  <si>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</si>
  <si>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</si>
  <si>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</si>
  <si>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</si>
  <si>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</si>
  <si>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</si>
  <si>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</si>
  <si>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</si>
  <si>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</si>
  <si>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</si>
  <si>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</si>
  <si>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</si>
  <si>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</si>
  <si>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</si>
  <si>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</si>
  <si>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</si>
  <si>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</si>
  <si>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</si>
  <si>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</si>
  <si>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</si>
  <si>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</si>
  <si>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</si>
  <si>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</si>
  <si>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</si>
  <si>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</si>
  <si>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</si>
  <si>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</si>
  <si>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</si>
  <si>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</si>
  <si>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</si>
  <si>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</si>
  <si>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</si>
  <si>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</si>
  <si>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</si>
  <si>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</si>
  <si>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</si>
  <si>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</si>
  <si>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</si>
  <si>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</si>
  <si>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</si>
  <si>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</si>
  <si>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</si>
  <si>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</si>
  <si>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</si>
  <si>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</si>
  <si>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</si>
  <si>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</si>
  <si>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</si>
  <si>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</si>
  <si>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</si>
  <si>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</si>
  <si>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</si>
  <si>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</si>
  <si>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</si>
  <si>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</si>
  <si>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</si>
  <si>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</si>
  <si>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</si>
  <si>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</si>
  <si>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</si>
  <si>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</si>
  <si>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</si>
  <si>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</si>
  <si>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</si>
  <si>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</si>
  <si>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</si>
  <si>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</si>
  <si>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</si>
  <si>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</si>
  <si>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</si>
  <si>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</si>
  <si>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</si>
  <si>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</si>
  <si>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</si>
  <si>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</si>
  <si>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</si>
  <si>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</si>
  <si>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</si>
  <si>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</si>
  <si>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</si>
  <si>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</si>
  <si>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</si>
  <si>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</si>
  <si>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</si>
  <si>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</si>
  <si>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</si>
  <si>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</si>
  <si>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</si>
  <si>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</si>
  <si>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</si>
  <si>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</si>
  <si>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</si>
  <si>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</si>
  <si>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</si>
  <si>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</si>
  <si>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</si>
  <si>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</si>
  <si>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</si>
  <si>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</si>
  <si>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</si>
  <si>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</si>
  <si>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</si>
  <si>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</si>
  <si>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</si>
  <si>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</si>
  <si>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</si>
  <si>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</si>
  <si>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</si>
  <si>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</si>
  <si>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</si>
  <si>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</si>
  <si>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</si>
  <si>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</si>
  <si>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</si>
  <si>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</si>
  <si>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</si>
  <si>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</si>
  <si>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</si>
  <si>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</si>
  <si>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</si>
  <si>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</si>
  <si>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</si>
  <si>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</si>
  <si>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</si>
  <si>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</si>
  <si>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</si>
  <si>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</si>
  <si>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</si>
  <si>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</si>
  <si>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</si>
  <si>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</si>
  <si>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</si>
  <si>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</si>
  <si>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</si>
  <si>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</si>
  <si>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</si>
  <si>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</si>
  <si>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</si>
  <si>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</si>
  <si>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</si>
  <si>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</si>
  <si>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</si>
  <si>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</si>
  <si>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</si>
  <si>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</si>
  <si>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</si>
  <si>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</si>
  <si>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</si>
  <si>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</si>
  <si>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</si>
  <si>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</si>
  <si>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</si>
  <si>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</si>
  <si>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</si>
  <si>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</si>
  <si>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</si>
  <si>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</si>
  <si>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</si>
  <si>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</si>
  <si>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</si>
  <si>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</si>
  <si>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</si>
  <si>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</si>
  <si>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</si>
  <si>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</si>
  <si>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</si>
  <si>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</si>
  <si>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</si>
  <si>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</si>
  <si>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</si>
  <si>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</si>
  <si>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</si>
  <si>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</si>
  <si>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</si>
  <si>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</si>
  <si>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</si>
  <si>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</si>
  <si>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</si>
  <si>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</si>
  <si>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</si>
  <si>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</si>
  <si>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</si>
  <si>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</si>
  <si>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</si>
  <si>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</si>
  <si>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</si>
  <si>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</si>
  <si>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</si>
  <si>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</si>
  <si>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</si>
  <si>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</si>
  <si>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</si>
  <si>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</si>
  <si>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</si>
  <si>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</si>
  <si>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</si>
  <si>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</si>
  <si>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</si>
  <si>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</si>
  <si>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</si>
  <si>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</si>
  <si>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</si>
  <si>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</si>
  <si>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</si>
  <si>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</si>
  <si>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</si>
  <si>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</si>
  <si>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</si>
  <si>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</si>
  <si>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</si>
  <si>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</si>
  <si>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</si>
  <si>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</si>
  <si>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</si>
  <si>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</si>
  <si>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</si>
  <si>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</si>
  <si>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</si>
  <si>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</si>
  <si>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</si>
  <si>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</si>
  <si>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</si>
  <si>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</si>
  <si>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</si>
  <si>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</si>
  <si>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</si>
  <si>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</si>
  <si>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</si>
  <si>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</si>
  <si>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</si>
  <si>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</si>
  <si>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</si>
  <si>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</si>
  <si>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</si>
  <si>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</si>
  <si>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</si>
  <si>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</si>
  <si>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</si>
  <si>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</si>
  <si>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</si>
  <si>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</si>
  <si>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</si>
  <si>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</si>
  <si>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</si>
  <si>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</si>
  <si>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</si>
  <si>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</si>
  <si>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</si>
  <si>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</si>
  <si>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</si>
  <si>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</si>
  <si>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</si>
  <si>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</si>
  <si>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</si>
  <si>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</si>
  <si>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</si>
  <si>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</si>
  <si>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</si>
  <si>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</si>
  <si>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</si>
  <si>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</si>
  <si>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</si>
  <si>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</si>
  <si>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</si>
  <si>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</si>
  <si>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</si>
  <si>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</si>
  <si>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</si>
  <si>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</si>
  <si>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</si>
  <si>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</si>
  <si>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</si>
  <si>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</si>
  <si>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</si>
  <si>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</si>
  <si>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</si>
  <si>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</si>
  <si>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</si>
  <si>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</si>
  <si>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</si>
  <si>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</si>
  <si>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</si>
  <si>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</si>
  <si>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</si>
  <si>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</si>
  <si>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</si>
  <si>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</si>
  <si>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</si>
  <si>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</si>
  <si>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</si>
  <si>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</si>
  <si>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</si>
  <si>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</si>
  <si>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</si>
  <si>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</si>
  <si>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</si>
  <si>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</si>
  <si>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</si>
  <si>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</si>
  <si>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</si>
  <si>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</si>
  <si>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</si>
  <si>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</si>
  <si>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</si>
  <si>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</si>
  <si>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</si>
  <si>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</si>
  <si>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</si>
  <si>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</si>
  <si>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</si>
  <si>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</si>
  <si>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</si>
  <si>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</si>
  <si>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</si>
  <si>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</si>
  <si>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</si>
  <si>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</si>
  <si>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</si>
  <si>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</si>
  <si>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</si>
  <si>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</si>
  <si>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</si>
  <si>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</si>
  <si>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</si>
  <si>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</si>
  <si>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</si>
  <si>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</si>
  <si>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</si>
  <si>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</si>
  <si>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</si>
  <si>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</si>
  <si>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</si>
  <si>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</si>
  <si>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</si>
  <si>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</si>
  <si>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</si>
  <si>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</si>
  <si>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</si>
  <si>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</si>
  <si>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</si>
  <si>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</si>
  <si>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</si>
  <si>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</si>
  <si>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</si>
  <si>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</si>
  <si>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</si>
  <si>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</si>
  <si>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</si>
  <si>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</si>
  <si>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</si>
  <si>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</si>
  <si>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</si>
  <si>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</si>
  <si>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</si>
  <si>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</si>
  <si>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</si>
  <si>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</si>
  <si>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</si>
  <si>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</si>
  <si>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</si>
  <si>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</si>
  <si>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</si>
  <si>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</si>
  <si>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</si>
  <si>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</si>
  <si>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</si>
  <si>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</si>
  <si>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</si>
  <si>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</si>
  <si>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</si>
  <si>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</si>
  <si>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</si>
  <si>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</si>
  <si>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</si>
  <si>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</si>
  <si>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</si>
  <si>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</si>
  <si>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</si>
  <si>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</si>
  <si>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</si>
  <si>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</si>
  <si>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</si>
  <si>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</si>
  <si>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</si>
  <si>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</si>
  <si>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</si>
  <si>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</si>
  <si>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</si>
  <si>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</si>
  <si>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</si>
  <si>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</si>
  <si>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</si>
  <si>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</si>
  <si>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</si>
  <si>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</si>
  <si>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</si>
  <si>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</si>
  <si>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</si>
  <si>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</si>
  <si>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</si>
  <si>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</si>
  <si>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</si>
  <si>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</si>
  <si>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</si>
  <si>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</si>
  <si>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</si>
  <si>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</si>
  <si>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</si>
  <si>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</si>
  <si>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</si>
  <si>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</si>
  <si>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</si>
  <si>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</si>
  <si>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</si>
  <si>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</si>
  <si>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</si>
  <si>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</si>
  <si>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</si>
  <si>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</si>
  <si>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</si>
  <si>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</si>
  <si>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</si>
  <si>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</si>
  <si>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</si>
  <si>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</si>
  <si>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</si>
  <si>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</si>
  <si>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</si>
  <si>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</si>
  <si>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</si>
  <si>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</si>
  <si>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</si>
  <si>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</si>
  <si>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</si>
  <si>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</si>
  <si>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</si>
  <si>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</si>
  <si>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</si>
  <si>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</si>
  <si>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</si>
  <si>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</si>
  <si>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</si>
  <si>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</si>
  <si>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</si>
  <si>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</si>
  <si>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</si>
  <si>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</si>
  <si>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</si>
  <si>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</si>
  <si>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</si>
  <si>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</si>
  <si>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</si>
  <si>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</si>
  <si>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</si>
  <si>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</si>
  <si>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</si>
  <si>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</si>
  <si>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</si>
  <si>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</si>
  <si>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</si>
  <si>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</si>
  <si>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</si>
  <si>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</si>
  <si>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</si>
  <si>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</si>
  <si>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</si>
  <si>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</si>
  <si>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</si>
  <si>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</si>
  <si>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</si>
  <si>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</si>
  <si>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</si>
  <si>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</si>
  <si>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</si>
  <si>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</si>
  <si>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</si>
  <si>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</si>
  <si>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</si>
  <si>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</si>
  <si>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</si>
  <si>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</si>
  <si>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</si>
  <si>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</si>
  <si>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</si>
  <si>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</si>
  <si>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</si>
  <si>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</si>
  <si>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</si>
  <si>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</si>
  <si>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</si>
  <si>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</si>
  <si>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</si>
  <si>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</si>
  <si>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</si>
  <si>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</si>
  <si>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</si>
  <si>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</si>
  <si>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</si>
  <si>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</si>
  <si>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</si>
  <si>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</si>
  <si>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</si>
  <si>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</si>
  <si>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</si>
  <si>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</si>
  <si>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</si>
  <si>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</si>
  <si>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</si>
  <si>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</si>
  <si>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</si>
  <si>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</si>
  <si>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</si>
  <si>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</si>
  <si>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</si>
  <si>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</si>
  <si>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</si>
  <si>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</si>
  <si>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</si>
  <si>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</si>
  <si>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</si>
  <si>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</si>
  <si>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</si>
  <si>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</si>
  <si>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</si>
  <si>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</si>
  <si>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</si>
  <si>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</si>
  <si>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</si>
  <si>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</si>
  <si>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</si>
  <si>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</si>
  <si>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</si>
  <si>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</si>
  <si>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</si>
  <si>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</si>
  <si>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</si>
  <si>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</si>
  <si>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</si>
  <si>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</si>
  <si>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</si>
  <si>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</si>
  <si>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</si>
  <si>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</si>
  <si>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</si>
  <si>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</si>
  <si>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</si>
  <si>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</si>
  <si>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</si>
  <si>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</si>
  <si>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</si>
  <si>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</si>
  <si>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</si>
  <si>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</si>
  <si>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</si>
  <si>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</si>
  <si>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</si>
  <si>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</si>
  <si>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</si>
  <si>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</si>
  <si>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</si>
  <si>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</si>
  <si>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</si>
  <si>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</si>
  <si>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</si>
  <si>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</si>
  <si>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</si>
  <si>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</si>
  <si>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</si>
  <si>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</si>
  <si>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</si>
  <si>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</si>
  <si>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</si>
  <si>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</si>
  <si>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</si>
  <si>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</si>
  <si>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</si>
  <si>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</si>
  <si>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</si>
  <si>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</si>
  <si>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</si>
  <si>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</si>
  <si>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</si>
  <si>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</si>
  <si>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</si>
  <si>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</si>
  <si>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</si>
  <si>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</si>
  <si>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</si>
  <si>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</si>
  <si>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</si>
  <si>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</si>
  <si>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</si>
  <si>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</si>
  <si>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</si>
  <si>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</si>
  <si>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</si>
  <si>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</si>
  <si>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</si>
  <si>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</si>
  <si>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</si>
  <si>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</si>
  <si>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</si>
  <si>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</si>
  <si>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</si>
  <si>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</si>
  <si>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</si>
  <si>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</si>
  <si>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</si>
  <si>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</si>
  <si>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</si>
  <si>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</si>
  <si>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</si>
  <si>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</si>
  <si>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</si>
  <si>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</si>
  <si>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</si>
  <si>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</si>
  <si>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</si>
  <si>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</si>
  <si>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</si>
  <si>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</si>
  <si>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</si>
  <si>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</si>
  <si>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</si>
  <si>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</si>
  <si>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</si>
  <si>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</si>
  <si>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</si>
  <si>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</si>
  <si>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</si>
  <si>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</si>
  <si>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</si>
  <si>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</si>
  <si>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</si>
  <si>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</si>
  <si>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</si>
  <si>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</si>
  <si>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</si>
  <si>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</si>
  <si>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</si>
  <si>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</si>
  <si>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</si>
  <si>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</si>
  <si>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</si>
  <si>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</si>
  <si>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</si>
  <si>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</si>
  <si>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</si>
  <si>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</si>
  <si>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</si>
  <si>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</si>
  <si>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</si>
  <si>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</si>
  <si>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</si>
  <si>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</si>
  <si>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</si>
  <si>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</si>
  <si>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</si>
  <si>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</si>
  <si>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</si>
  <si>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</si>
  <si>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</si>
  <si>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</si>
  <si>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</si>
  <si>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</si>
  <si>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</si>
  <si>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</si>
  <si>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</si>
  <si>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</si>
  <si>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</si>
  <si>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</si>
  <si>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</si>
  <si>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</si>
  <si>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</si>
  <si>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</si>
  <si>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</si>
  <si>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</si>
  <si>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</si>
  <si>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</si>
  <si>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</si>
  <si>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</si>
  <si>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</si>
  <si>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</si>
  <si>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</si>
  <si>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</si>
  <si>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</si>
  <si>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</si>
  <si>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</si>
  <si>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</si>
  <si>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</si>
  <si>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</si>
  <si>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</si>
  <si>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</si>
  <si>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</si>
  <si>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</si>
  <si>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</si>
  <si>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</si>
  <si>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</si>
  <si>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</si>
  <si>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</si>
  <si>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</si>
  <si>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</si>
  <si>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</si>
  <si>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</si>
  <si>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</si>
  <si>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</si>
  <si>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</si>
  <si>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</si>
  <si>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</si>
  <si>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</si>
  <si>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</si>
  <si>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</si>
  <si>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</si>
  <si>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</si>
  <si>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</si>
  <si>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</si>
  <si>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</si>
  <si>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</si>
  <si>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</si>
  <si>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</si>
  <si>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</si>
  <si>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</si>
  <si>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</si>
  <si>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</si>
  <si>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</si>
  <si>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</si>
  <si>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</si>
  <si>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</si>
  <si>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</si>
  <si>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</si>
  <si>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</si>
  <si>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</si>
  <si>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</si>
  <si>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</si>
  <si>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</si>
  <si>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</si>
  <si>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</si>
  <si>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</si>
  <si>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</si>
  <si>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</si>
  <si>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</si>
  <si>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</si>
  <si>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</si>
  <si>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</si>
  <si>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</si>
  <si>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</si>
  <si>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</si>
  <si>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</si>
  <si>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</si>
  <si>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</si>
  <si>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</si>
  <si>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</si>
  <si>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</si>
  <si>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</si>
  <si>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</si>
  <si>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</si>
  <si>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</si>
  <si>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</si>
  <si>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</si>
  <si>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</si>
  <si>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</si>
  <si>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</si>
  <si>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</si>
  <si>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</si>
  <si>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</si>
  <si>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</si>
  <si>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</si>
  <si>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</si>
  <si>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</si>
  <si>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</si>
  <si>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</si>
  <si>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</si>
  <si>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</si>
  <si>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</si>
  <si>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</si>
  <si>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</si>
  <si>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</si>
  <si>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</si>
  <si>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</si>
  <si>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</si>
  <si>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</si>
  <si>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</si>
  <si>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</si>
  <si>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</si>
  <si>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</si>
  <si>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</si>
  <si>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</si>
  <si>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</si>
  <si>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</si>
  <si>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</si>
  <si>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</si>
  <si>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</si>
  <si>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</si>
  <si>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</si>
  <si>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</si>
  <si>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</si>
  <si>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</si>
  <si>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</si>
  <si>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</si>
  <si>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</si>
  <si>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</si>
  <si>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</si>
  <si>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</si>
  <si>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</si>
  <si>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</si>
  <si>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</si>
  <si>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</si>
  <si>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</si>
  <si>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</si>
  <si>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</si>
  <si>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</si>
  <si>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</si>
  <si>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</si>
  <si>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</si>
  <si>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</si>
  <si>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</si>
  <si>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</si>
  <si>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</si>
  <si>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</si>
  <si>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</si>
  <si>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</si>
  <si>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</si>
  <si>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</si>
  <si>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</si>
  <si>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</si>
  <si>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</si>
  <si>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</si>
  <si>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</si>
  <si>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</si>
  <si>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</si>
  <si>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</si>
  <si>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</si>
  <si>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</si>
  <si>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</si>
  <si>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</si>
  <si>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</si>
  <si>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</si>
  <si>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</si>
  <si>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</si>
  <si>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</si>
  <si>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</si>
  <si>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</si>
  <si>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</si>
  <si>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</si>
  <si>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</si>
  <si>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</si>
  <si>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</si>
  <si>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</si>
  <si>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</si>
  <si>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</si>
  <si>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</si>
  <si>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</si>
  <si>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</si>
  <si>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</si>
  <si>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</si>
  <si>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</si>
  <si>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</si>
  <si>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</si>
  <si>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</si>
  <si>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</si>
  <si>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</si>
  <si>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</si>
  <si>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</si>
  <si>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</si>
  <si>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</si>
  <si>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</si>
  <si>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</si>
  <si>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</si>
  <si>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</si>
  <si>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</si>
  <si>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</si>
  <si>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</si>
  <si>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</si>
  <si>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</si>
  <si>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</si>
  <si>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</si>
  <si>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</si>
  <si>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</si>
  <si>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</si>
  <si>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</si>
  <si>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</si>
  <si>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</si>
  <si>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</si>
  <si>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</si>
  <si>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</si>
  <si>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</si>
  <si>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</si>
  <si>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</si>
  <si>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</si>
  <si>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</si>
  <si>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</si>
  <si>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</si>
  <si>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</si>
  <si>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</si>
  <si>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</si>
  <si>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</si>
  <si>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</si>
  <si>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</si>
  <si>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</si>
  <si>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</si>
  <si>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</si>
  <si>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</si>
  <si>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</si>
  <si>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</si>
  <si>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</si>
  <si>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</si>
  <si>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</si>
  <si>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</si>
  <si>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</si>
  <si>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</si>
  <si>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</si>
  <si>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</si>
  <si>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</si>
  <si>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</si>
  <si>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</si>
  <si>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</si>
  <si>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</si>
  <si>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</si>
  <si>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</si>
  <si>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</si>
  <si>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</si>
  <si>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</si>
  <si>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</si>
  <si>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</si>
  <si>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</si>
  <si>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</si>
  <si>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</si>
  <si>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</si>
  <si>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</si>
  <si>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</si>
  <si>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</si>
  <si>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</si>
  <si>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</si>
  <si>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</si>
  <si>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</si>
  <si>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</si>
  <si>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</si>
  <si>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</si>
  <si>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</si>
  <si>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</si>
  <si>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</si>
  <si>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</si>
  <si>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</si>
  <si>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</si>
  <si>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</si>
  <si>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</si>
  <si>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</si>
  <si>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</si>
  <si>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</si>
  <si>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</si>
  <si>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</si>
  <si>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</si>
  <si>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</si>
  <si>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</si>
  <si>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</si>
  <si>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</si>
  <si>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</si>
  <si>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</si>
  <si>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</si>
  <si>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</si>
  <si>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</si>
  <si>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</si>
  <si>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</si>
  <si>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</si>
  <si>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</si>
  <si>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</si>
  <si>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</si>
  <si>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</si>
  <si>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</si>
  <si>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</si>
  <si>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</si>
  <si>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</si>
  <si>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</si>
  <si>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</si>
  <si>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</si>
  <si>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</si>
  <si>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</si>
  <si>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</si>
  <si>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</si>
  <si>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</si>
  <si>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</si>
  <si>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</si>
  <si>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</si>
  <si>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</si>
  <si>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</si>
  <si>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</si>
  <si>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</si>
  <si>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</si>
  <si>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</si>
  <si>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</si>
  <si>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</si>
  <si>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</si>
  <si>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</si>
  <si>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</si>
  <si>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</si>
  <si>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</si>
  <si>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</si>
  <si>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</si>
  <si>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</si>
  <si>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</si>
  <si>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</si>
  <si>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</si>
  <si>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</si>
  <si>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</si>
  <si>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</si>
  <si>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</si>
  <si>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</si>
  <si>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</si>
  <si>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</si>
  <si>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</si>
  <si>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</si>
  <si>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</si>
  <si>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</si>
  <si>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</si>
  <si>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</si>
  <si>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</si>
  <si>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</si>
  <si>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</si>
  <si>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</si>
  <si>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</si>
  <si>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</si>
  <si>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</si>
  <si>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</si>
  <si>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</si>
  <si>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</si>
  <si>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</si>
  <si>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</si>
  <si>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</si>
  <si>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</si>
  <si>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</si>
  <si>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</si>
  <si>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</si>
  <si>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</si>
  <si>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</si>
  <si>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</si>
  <si>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</si>
  <si>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</si>
  <si>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</si>
  <si>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</si>
  <si>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</si>
  <si>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</si>
  <si>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</si>
  <si>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</si>
  <si>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</si>
  <si>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</si>
  <si>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</si>
  <si>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</si>
  <si>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</si>
  <si>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</si>
  <si>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</si>
  <si>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</si>
  <si>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</si>
  <si>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</si>
  <si>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</si>
  <si>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</si>
  <si>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</si>
  <si>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</si>
  <si>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</si>
  <si>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</si>
  <si>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</si>
  <si>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</si>
  <si>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</si>
  <si>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</si>
  <si>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</si>
  <si>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</si>
  <si>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</si>
  <si>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</si>
  <si>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</si>
  <si>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</si>
  <si>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</si>
  <si>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</si>
  <si>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</si>
  <si>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</si>
  <si>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</si>
  <si>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</si>
  <si>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</si>
  <si>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</si>
  <si>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</si>
  <si>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</si>
  <si>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</si>
  <si>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</si>
  <si>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</si>
  <si>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</si>
  <si>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</si>
  <si>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</si>
  <si>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</si>
  <si>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</si>
  <si>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</si>
  <si>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</si>
  <si>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</si>
  <si>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</si>
  <si>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</si>
  <si>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</si>
  <si>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</si>
  <si>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</si>
  <si>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</si>
  <si>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</si>
  <si>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</si>
  <si>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</si>
  <si>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</si>
  <si>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</si>
  <si>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</si>
  <si>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</si>
  <si>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</si>
  <si>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</si>
  <si>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</si>
  <si>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</si>
  <si>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</si>
  <si>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</si>
  <si>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</si>
  <si>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</si>
  <si>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</si>
  <si>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</si>
  <si>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</si>
  <si>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</si>
  <si>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</si>
  <si>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</si>
  <si>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</si>
  <si>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</si>
  <si>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</si>
  <si>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</si>
  <si>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</si>
  <si>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</si>
  <si>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</si>
  <si>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</si>
  <si>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</si>
  <si>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</si>
  <si>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</si>
  <si>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</si>
  <si>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</si>
  <si>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</si>
  <si>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</si>
  <si>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</si>
  <si>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</si>
  <si>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</si>
  <si>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</si>
  <si>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</si>
  <si>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</si>
  <si>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</si>
  <si>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</si>
  <si>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</si>
  <si>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</si>
  <si>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</si>
  <si>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</si>
  <si>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</si>
  <si>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</si>
  <si>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</si>
  <si>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</si>
  <si>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</si>
  <si>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</si>
  <si>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</si>
  <si>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</si>
  <si>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</si>
  <si>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</si>
  <si>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</si>
  <si>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</si>
  <si>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</si>
  <si>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</si>
  <si>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</si>
  <si>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</si>
  <si>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</si>
  <si>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</si>
  <si>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</si>
  <si>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</si>
  <si>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</si>
  <si>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</si>
  <si>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</si>
  <si>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</si>
  <si>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</si>
  <si>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</si>
  <si>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</si>
  <si>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</si>
  <si>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</si>
  <si>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</si>
  <si>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</si>
  <si>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</si>
  <si>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</si>
  <si>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</si>
  <si>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</si>
  <si>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</si>
  <si>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</si>
  <si>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</si>
  <si>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</si>
  <si>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</si>
  <si>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</si>
  <si>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</si>
  <si>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</si>
  <si>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</si>
  <si>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</si>
  <si>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</si>
  <si>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</si>
  <si>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</si>
  <si>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</si>
  <si>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</si>
  <si>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</si>
  <si>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</si>
  <si>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</si>
  <si>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</si>
  <si>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</si>
  <si>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</si>
  <si>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</si>
  <si>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</si>
  <si>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</si>
  <si>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</si>
  <si>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</si>
  <si>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</si>
  <si>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</si>
  <si>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</si>
  <si>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</si>
  <si>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</si>
  <si>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</si>
  <si>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</si>
  <si>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</si>
  <si>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</si>
  <si>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</si>
  <si>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</si>
  <si>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</si>
  <si>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</si>
  <si>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</si>
  <si>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</si>
  <si>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</si>
  <si>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</si>
  <si>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</si>
  <si>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</si>
  <si>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</si>
  <si>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</si>
  <si>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</si>
  <si>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</si>
  <si>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</si>
  <si>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</si>
  <si>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</si>
  <si>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</si>
  <si>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</si>
  <si>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</si>
  <si>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</si>
  <si>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</si>
  <si>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</si>
  <si>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</si>
  <si>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</si>
  <si>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</si>
  <si>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</si>
  <si>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</si>
  <si>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</si>
  <si>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</si>
  <si>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</si>
  <si>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</si>
  <si>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</si>
  <si>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</si>
  <si>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</si>
  <si>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</si>
  <si>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</si>
  <si>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</si>
  <si>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</si>
  <si>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</si>
  <si>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</si>
  <si>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</si>
  <si>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</si>
  <si>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</si>
  <si>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</si>
  <si>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</si>
  <si>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</si>
  <si>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</si>
  <si>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</si>
  <si>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</si>
  <si>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</si>
  <si>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</si>
  <si>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</si>
  <si>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</si>
  <si>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</si>
  <si>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</si>
  <si>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</si>
  <si>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</si>
  <si>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</si>
  <si>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</si>
  <si>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</si>
  <si>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</si>
  <si>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</si>
  <si>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</si>
  <si>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</si>
  <si>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</si>
  <si>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</si>
  <si>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</si>
  <si>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</si>
  <si>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</si>
  <si>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</si>
  <si>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</si>
  <si>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</si>
  <si>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</si>
  <si>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</si>
  <si>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</si>
  <si>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</si>
  <si>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</si>
  <si>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</si>
  <si>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</si>
  <si>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</si>
  <si>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</si>
  <si>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</si>
  <si>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</si>
  <si>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</si>
  <si>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</si>
  <si>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</si>
  <si>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</si>
  <si>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</si>
  <si>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</si>
  <si>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</si>
  <si>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</si>
  <si>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</si>
  <si>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</si>
  <si>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</si>
  <si>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</si>
  <si>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</si>
  <si>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</si>
  <si>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</si>
  <si>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</si>
  <si>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</si>
  <si>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</si>
  <si>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</si>
  <si>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</si>
  <si>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</si>
  <si>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</si>
  <si>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</si>
  <si>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</si>
  <si>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</si>
  <si>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</si>
  <si>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</si>
  <si>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</si>
  <si>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</si>
  <si>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</si>
  <si>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</si>
  <si>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</si>
  <si>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</si>
  <si>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</si>
  <si>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</si>
  <si>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</si>
  <si>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</si>
  <si>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</si>
  <si>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</si>
  <si>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</si>
  <si>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</si>
  <si>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</si>
  <si>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</si>
  <si>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</si>
  <si>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</si>
  <si>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</si>
  <si>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</si>
  <si>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</si>
  <si>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</si>
  <si>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</si>
  <si>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</si>
  <si>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</si>
  <si>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</si>
  <si>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</si>
  <si>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</si>
  <si>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</si>
  <si>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</si>
  <si>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</si>
  <si>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</si>
  <si>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</si>
  <si>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</si>
  <si>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</si>
  <si>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</si>
  <si>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</si>
  <si>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</si>
  <si>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</si>
  <si>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</si>
  <si>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</si>
  <si>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</si>
  <si>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</si>
  <si>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</si>
  <si>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</si>
  <si>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</si>
  <si>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</si>
  <si>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</si>
  <si>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</si>
  <si>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</si>
  <si>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</si>
  <si>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</si>
  <si>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</si>
  <si>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</si>
  <si>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</si>
  <si>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</si>
  <si>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</si>
  <si>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</si>
  <si>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</si>
  <si>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</si>
  <si>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</si>
  <si>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</si>
  <si>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</si>
  <si>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</si>
  <si>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</si>
  <si>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</si>
  <si>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</si>
  <si>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</si>
  <si>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</si>
  <si>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</si>
  <si>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</si>
  <si>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</si>
  <si>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</si>
  <si>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</si>
  <si>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</si>
  <si>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</si>
  <si>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</si>
  <si>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</si>
  <si>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</si>
  <si>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</si>
  <si>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</si>
  <si>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</si>
  <si>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</si>
  <si>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</si>
  <si>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</si>
  <si>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</si>
  <si>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</si>
  <si>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</si>
  <si>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</si>
  <si>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</si>
  <si>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</si>
  <si>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</si>
  <si>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</si>
  <si>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</si>
  <si>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</si>
  <si>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</si>
  <si>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</si>
  <si>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</si>
  <si>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</si>
  <si>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</si>
  <si>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</si>
  <si>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</si>
  <si>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</si>
  <si>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</si>
  <si>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</si>
  <si>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</si>
  <si>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</si>
  <si>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</si>
  <si>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</si>
  <si>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</si>
  <si>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</si>
  <si>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</si>
  <si>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</si>
  <si>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</si>
  <si>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</si>
  <si>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</si>
  <si>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</si>
  <si>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</si>
  <si>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</si>
  <si>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</si>
  <si>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</si>
  <si>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</si>
  <si>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</si>
  <si>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</si>
  <si>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</si>
  <si>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</si>
  <si>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</si>
  <si>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</si>
  <si>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</si>
  <si>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</si>
  <si>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</si>
  <si>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</si>
  <si>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</si>
  <si>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</si>
  <si>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</si>
  <si>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</si>
  <si>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</si>
  <si>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</si>
  <si>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</si>
  <si>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</si>
  <si>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</si>
  <si>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</si>
  <si>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</si>
  <si>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</si>
  <si>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</si>
  <si>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</si>
  <si>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</si>
  <si>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</si>
  <si>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</si>
  <si>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</si>
  <si>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</si>
  <si>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</si>
  <si>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</si>
  <si>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</si>
  <si>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</si>
  <si>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</si>
  <si>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</si>
  <si>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</si>
  <si>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</si>
  <si>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</si>
  <si>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</si>
  <si>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</si>
  <si>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</si>
  <si>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</si>
  <si>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</si>
  <si>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</si>
  <si>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</si>
  <si>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</si>
  <si>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</si>
  <si>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</si>
  <si>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</si>
  <si>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</si>
  <si>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</si>
  <si>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</si>
  <si>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</si>
  <si>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</si>
  <si>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</si>
  <si>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</si>
  <si>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</si>
  <si>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</si>
  <si>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</si>
  <si>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</si>
  <si>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</si>
  <si>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</si>
  <si>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</si>
  <si>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</si>
  <si>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</si>
  <si>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</si>
  <si>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</si>
  <si>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</si>
  <si>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</si>
  <si>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</si>
  <si>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</si>
  <si>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</si>
  <si>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</si>
  <si>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</si>
  <si>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</si>
  <si>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</si>
  <si>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</si>
  <si>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</si>
  <si>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</si>
  <si>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</si>
  <si>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</si>
  <si>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</si>
  <si>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</si>
  <si>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</si>
  <si>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</si>
  <si>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</si>
  <si>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</si>
  <si>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</si>
  <si>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</si>
  <si>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</si>
  <si>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</si>
  <si>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</si>
  <si>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</si>
  <si>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</si>
  <si>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</si>
  <si>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</si>
  <si>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</si>
  <si>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</si>
  <si>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</si>
  <si>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</si>
  <si>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</si>
  <si>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</si>
  <si>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</si>
  <si>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</si>
  <si>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</si>
  <si>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</si>
  <si>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</si>
  <si>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</si>
  <si>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</si>
  <si>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</si>
  <si>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</si>
  <si>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</si>
  <si>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</si>
  <si>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</si>
  <si>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</si>
  <si>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</si>
  <si>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</si>
  <si>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</si>
  <si>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</si>
  <si>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</si>
  <si>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</si>
  <si>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</si>
  <si>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</si>
  <si>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</si>
  <si>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</si>
  <si>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</si>
  <si>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</si>
  <si>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</si>
  <si>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</si>
  <si>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</si>
  <si>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</si>
  <si>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</si>
  <si>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</si>
  <si>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</si>
  <si>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</si>
  <si>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</si>
  <si>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</si>
  <si>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</si>
  <si>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</si>
  <si>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</si>
  <si>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</si>
  <si>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</si>
  <si>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</si>
  <si>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</si>
  <si>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</si>
  <si>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</si>
  <si>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</si>
  <si>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</si>
  <si>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</si>
  <si>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</si>
  <si>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</si>
  <si>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</si>
  <si>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</si>
  <si>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</si>
  <si>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</si>
  <si>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</si>
  <si>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</si>
  <si>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</si>
  <si>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</si>
  <si>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</si>
  <si>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</si>
  <si>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</si>
  <si>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</si>
  <si>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</si>
  <si>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</si>
  <si>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</si>
  <si>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</si>
  <si>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</si>
  <si>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</si>
  <si>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</si>
  <si>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</si>
  <si>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</si>
  <si>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</si>
  <si>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</si>
  <si>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</si>
  <si>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</si>
  <si>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</si>
  <si>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</si>
  <si>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</si>
  <si>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</si>
  <si>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</si>
  <si>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</si>
  <si>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</si>
  <si>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</si>
  <si>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</si>
  <si>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</si>
  <si>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</si>
  <si>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</si>
  <si>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</si>
  <si>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</si>
  <si>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</si>
  <si>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</si>
  <si>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</si>
  <si>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</si>
  <si>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</si>
  <si>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</si>
  <si>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</si>
  <si>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</si>
  <si>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</si>
  <si>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</si>
  <si>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</si>
  <si>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</si>
  <si>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</si>
  <si>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</si>
  <si>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</si>
  <si>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</si>
  <si>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</si>
  <si>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</si>
  <si>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</si>
  <si>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</si>
  <si>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</si>
  <si>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</si>
  <si>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</si>
  <si>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</si>
  <si>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</si>
  <si>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</si>
  <si>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</si>
  <si>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</si>
  <si>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</si>
  <si>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</si>
  <si>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</si>
  <si>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</si>
  <si>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</si>
  <si>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</si>
  <si>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</si>
  <si>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</si>
  <si>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</si>
  <si>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</si>
  <si>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</si>
  <si>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</si>
  <si>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</si>
  <si>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</si>
  <si>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</si>
  <si>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</si>
  <si>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</si>
  <si>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</si>
  <si>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</si>
  <si>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</si>
  <si>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</si>
  <si>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</si>
  <si>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</si>
  <si>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</si>
  <si>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</si>
  <si>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</si>
  <si>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</si>
  <si>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</si>
  <si>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</si>
  <si>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</si>
  <si>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</si>
  <si>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</si>
  <si>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</si>
  <si>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</si>
  <si>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</si>
  <si>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</si>
  <si>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</si>
  <si>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</si>
  <si>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</si>
  <si>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</si>
  <si>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</si>
  <si>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</si>
  <si>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</si>
  <si>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</si>
  <si>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</si>
  <si>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</si>
  <si>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</si>
  <si>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</si>
  <si>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</si>
  <si>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</si>
  <si>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</si>
  <si>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</si>
  <si>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</si>
  <si>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</si>
  <si>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</si>
  <si>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</si>
  <si>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</si>
  <si>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</si>
  <si>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</si>
  <si>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</si>
  <si>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</si>
  <si>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</si>
  <si>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</si>
  <si>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</si>
  <si>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</si>
  <si>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</si>
  <si>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</si>
  <si>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</si>
  <si>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</si>
  <si>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</si>
  <si>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</si>
  <si>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</si>
  <si>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</si>
  <si>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</si>
  <si>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</si>
  <si>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</si>
  <si>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</si>
  <si>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</si>
  <si>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</si>
  <si>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</si>
  <si>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</si>
  <si>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</si>
  <si>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</si>
  <si>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</si>
  <si>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</si>
  <si>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</si>
  <si>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</si>
  <si>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</si>
  <si>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</si>
  <si>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</si>
  <si>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</si>
  <si>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</si>
  <si>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</si>
  <si>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</si>
  <si>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</si>
  <si>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</si>
  <si>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</si>
  <si>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</si>
  <si>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</si>
  <si>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</si>
  <si>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</si>
  <si>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</si>
  <si>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</si>
  <si>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</si>
  <si>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</si>
  <si>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</si>
  <si>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</si>
  <si>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</si>
  <si>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</si>
  <si>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</si>
  <si>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</si>
  <si>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</si>
  <si>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</si>
  <si>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</si>
  <si>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</si>
  <si>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</si>
  <si>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</si>
  <si>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</si>
  <si>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</si>
  <si>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</si>
  <si>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</si>
  <si>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</si>
  <si>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</si>
  <si>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</si>
  <si>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</si>
  <si>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</si>
  <si>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</si>
  <si>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</si>
  <si>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</si>
  <si>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</si>
  <si>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</si>
  <si>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</si>
  <si>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</si>
  <si>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</si>
  <si>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</si>
  <si>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</si>
  <si>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</si>
  <si>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</si>
  <si>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</si>
  <si>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</si>
  <si>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</si>
  <si>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</si>
  <si>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</si>
  <si>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</si>
  <si>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</si>
  <si>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</si>
  <si>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</si>
  <si>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</si>
  <si>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</si>
  <si>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</si>
  <si>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</si>
  <si>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</si>
  <si>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</si>
  <si>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</si>
  <si>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</si>
  <si>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</si>
  <si>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</si>
  <si>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</si>
  <si>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</si>
  <si>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</si>
  <si>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</si>
  <si>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</si>
  <si>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</si>
  <si>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</si>
  <si>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</si>
  <si>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</si>
  <si>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</si>
  <si>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</si>
  <si>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</si>
  <si>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</si>
  <si>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</si>
  <si>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</si>
  <si>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</si>
  <si>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</si>
  <si>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</si>
  <si>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</si>
  <si>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</si>
  <si>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</si>
  <si>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</si>
  <si>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</si>
  <si>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</si>
  <si>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</si>
  <si>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</si>
  <si>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</si>
  <si>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</si>
  <si>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</si>
  <si>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</si>
  <si>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</si>
  <si>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</si>
  <si>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</si>
  <si>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</si>
  <si>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</si>
  <si>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</si>
  <si>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</si>
  <si>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</si>
  <si>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</si>
  <si>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</si>
  <si>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</si>
  <si>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</si>
  <si>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</si>
  <si>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</si>
  <si>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</si>
  <si>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</si>
  <si>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</si>
  <si>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</si>
  <si>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</si>
  <si>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</si>
  <si>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</si>
  <si>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</si>
  <si>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</si>
  <si>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</si>
  <si>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</si>
  <si>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</si>
  <si>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</si>
  <si>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</si>
  <si>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</si>
  <si>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</si>
  <si>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</si>
  <si>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</si>
  <si>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</si>
  <si>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</si>
  <si>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</si>
  <si>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</si>
  <si>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</si>
  <si>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</si>
  <si>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</si>
  <si>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</si>
  <si>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</si>
  <si>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</si>
  <si>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</si>
  <si>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</si>
  <si>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</si>
  <si>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</si>
  <si>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</si>
  <si>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</si>
  <si>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</si>
  <si>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</si>
  <si>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</si>
  <si>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</si>
  <si>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</si>
  <si>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</si>
  <si>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</si>
  <si>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</si>
  <si>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</si>
  <si>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</si>
  <si>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</si>
  <si>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</si>
  <si>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</si>
  <si>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</si>
  <si>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</si>
  <si>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</si>
  <si>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</si>
  <si>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</si>
  <si>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</si>
  <si>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</si>
  <si>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</si>
  <si>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</si>
  <si>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</si>
  <si>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</si>
  <si>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</si>
  <si>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</si>
  <si>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</si>
  <si>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</si>
  <si>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</si>
  <si>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</si>
  <si>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</si>
  <si>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</si>
  <si>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</si>
  <si>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</si>
  <si>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</si>
  <si>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</si>
  <si>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</si>
  <si>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</si>
  <si>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</si>
  <si>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</si>
  <si>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</si>
  <si>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</si>
  <si>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</si>
  <si>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</si>
  <si>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</si>
  <si>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</si>
  <si>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</si>
  <si>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</si>
  <si>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</si>
  <si>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</si>
  <si>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</si>
  <si>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</si>
  <si>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</si>
  <si>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</si>
  <si>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</si>
  <si>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</si>
  <si>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</si>
  <si>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</si>
  <si>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</si>
  <si>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</si>
  <si>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</si>
  <si>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</si>
  <si>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</si>
  <si>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</si>
  <si>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</si>
  <si>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</si>
  <si>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</si>
  <si>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</si>
  <si>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</si>
  <si>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</si>
  <si>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</si>
  <si>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</si>
  <si>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</si>
  <si>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</si>
  <si>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</si>
  <si>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</si>
  <si>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</si>
  <si>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</si>
  <si>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</si>
  <si>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</si>
  <si>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</si>
  <si>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</si>
  <si>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</si>
  <si>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</si>
  <si>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</si>
  <si>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</si>
  <si>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</si>
  <si>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</si>
  <si>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</si>
  <si>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</si>
  <si>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</si>
  <si>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</si>
  <si>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</si>
  <si>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</si>
  <si>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</si>
  <si>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</si>
  <si>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</si>
  <si>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</si>
  <si>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</si>
  <si>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</si>
  <si>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</si>
  <si>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</si>
  <si>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</si>
  <si>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</si>
  <si>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</si>
  <si>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</si>
  <si>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</si>
  <si>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</si>
  <si>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</si>
  <si>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</si>
  <si>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</si>
  <si>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</si>
  <si>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</si>
  <si>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</si>
  <si>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</si>
  <si>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</si>
  <si>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</si>
  <si>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</si>
  <si>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</si>
  <si>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</si>
  <si>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</si>
  <si>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</si>
  <si>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</si>
  <si>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</si>
  <si>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</si>
  <si>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</si>
  <si>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</si>
  <si>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</si>
  <si>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</si>
  <si>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</si>
  <si>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</si>
  <si>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</si>
  <si>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</si>
  <si>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</si>
  <si>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</si>
  <si>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</si>
  <si>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</si>
  <si>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</si>
  <si>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</si>
  <si>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</si>
  <si>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</si>
  <si>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</si>
  <si>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</si>
  <si>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</si>
  <si>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</si>
  <si>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</si>
  <si>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</si>
  <si>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</si>
  <si>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</si>
  <si>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</si>
  <si>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</si>
  <si>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</si>
  <si>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</si>
  <si>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</si>
  <si>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</si>
  <si>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</si>
  <si>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</si>
  <si>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</si>
  <si>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</si>
  <si>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</si>
  <si>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</si>
  <si>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</si>
  <si>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</si>
  <si>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</si>
  <si>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</si>
  <si>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</si>
  <si>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</si>
  <si>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</si>
  <si>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</si>
  <si>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</si>
  <si>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</si>
  <si>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</si>
  <si>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</si>
  <si>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</si>
  <si>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</si>
  <si>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</si>
  <si>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</si>
  <si>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</si>
  <si>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</si>
  <si>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</si>
  <si>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</si>
  <si>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</si>
  <si>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</si>
  <si>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</si>
  <si>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</si>
  <si>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</si>
  <si>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</si>
  <si>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</si>
  <si>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</si>
  <si>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</si>
  <si>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</si>
  <si>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</si>
  <si>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</si>
  <si>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</si>
  <si>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</si>
  <si>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</si>
  <si>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</si>
  <si>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</si>
  <si>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</si>
  <si>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</si>
  <si>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</si>
  <si>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</si>
  <si>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</si>
  <si>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</si>
  <si>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</si>
  <si>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</si>
  <si>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</si>
  <si>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</si>
  <si>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</si>
  <si>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</si>
  <si>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</si>
  <si>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</si>
  <si>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</si>
  <si>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</si>
  <si>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</si>
  <si>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</si>
  <si>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</si>
  <si>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</si>
  <si>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</si>
  <si>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</si>
  <si>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</si>
  <si>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</si>
  <si>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</si>
  <si>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</si>
  <si>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</si>
  <si>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</si>
  <si>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</si>
  <si>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</si>
  <si>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</si>
  <si>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</si>
  <si>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</si>
  <si>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</si>
  <si>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</si>
  <si>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</si>
  <si>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</si>
  <si>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</si>
  <si>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</si>
  <si>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</si>
  <si>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</si>
  <si>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</si>
  <si>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</si>
  <si>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</si>
  <si>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</si>
  <si>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</si>
  <si>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</si>
  <si>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</si>
  <si>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</si>
  <si>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</si>
  <si>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</si>
  <si>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</si>
  <si>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</si>
  <si>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</si>
  <si>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</si>
  <si>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</si>
  <si>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</si>
  <si>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</si>
  <si>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</si>
  <si>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</si>
  <si>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</si>
  <si>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</si>
  <si>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</si>
  <si>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</si>
  <si>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</si>
  <si>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</si>
  <si>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</si>
  <si>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</si>
  <si>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</si>
  <si>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</si>
  <si>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</si>
  <si>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</si>
  <si>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</si>
  <si>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</si>
  <si>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</si>
  <si>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</si>
  <si>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</si>
  <si>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</si>
  <si>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</si>
  <si>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</si>
  <si>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</si>
  <si>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</si>
  <si>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</si>
  <si>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</si>
  <si>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</si>
  <si>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</si>
  <si>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</si>
  <si>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</si>
  <si>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</si>
  <si>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</si>
  <si>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</si>
  <si>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</si>
  <si>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</si>
  <si>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</si>
  <si>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</si>
  <si>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</si>
  <si>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</si>
  <si>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</si>
  <si>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</si>
  <si>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</si>
  <si>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</si>
  <si>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</si>
  <si>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</si>
  <si>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</si>
  <si>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</si>
  <si>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</si>
  <si>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</si>
  <si>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</si>
  <si>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</si>
  <si>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</si>
  <si>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</si>
  <si>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</si>
  <si>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</si>
  <si>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</si>
  <si>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</si>
  <si>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</si>
  <si>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</si>
  <si>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</si>
  <si>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</si>
  <si>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</si>
  <si>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</si>
  <si>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</si>
  <si>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</si>
  <si>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</si>
  <si>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</si>
  <si>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</si>
  <si>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</si>
  <si>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</si>
  <si>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</si>
  <si>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</si>
  <si>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</si>
  <si>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</si>
  <si>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</si>
  <si>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</si>
  <si>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</si>
  <si>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</si>
  <si>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</si>
  <si>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</si>
  <si>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</si>
  <si>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</si>
  <si>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</si>
  <si>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</si>
  <si>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</si>
  <si>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</si>
  <si>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</si>
  <si>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</si>
  <si>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</si>
  <si>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</si>
  <si>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</si>
  <si>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</si>
  <si>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</si>
  <si>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</si>
  <si>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</si>
  <si>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</si>
  <si>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</si>
  <si>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</si>
  <si>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</si>
  <si>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</si>
  <si>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</si>
  <si>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</si>
  <si>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</si>
  <si>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</si>
  <si>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</si>
  <si>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</si>
  <si>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</si>
  <si>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</si>
  <si>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</si>
  <si>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</si>
  <si>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</si>
  <si>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</si>
  <si>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</si>
  <si>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</si>
  <si>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</si>
  <si>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</si>
  <si>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</si>
  <si>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</si>
  <si>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</si>
  <si>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</si>
  <si>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</si>
  <si>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</si>
  <si>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</si>
  <si>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</si>
  <si>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</si>
  <si>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</si>
  <si>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</si>
  <si>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</si>
  <si>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</si>
  <si>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</si>
  <si>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</si>
  <si>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</si>
  <si>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</si>
  <si>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</si>
  <si>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</si>
  <si>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</si>
  <si>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</si>
  <si>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</si>
  <si>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</si>
  <si>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</si>
  <si>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</si>
  <si>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</si>
  <si>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</si>
  <si>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</si>
  <si>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</si>
  <si>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</si>
  <si>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</si>
  <si>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</si>
  <si>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</si>
  <si>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</si>
  <si>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</si>
  <si>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</si>
  <si>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</si>
  <si>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</si>
  <si>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</si>
  <si>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</si>
  <si>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</si>
  <si>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</si>
  <si>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</si>
  <si>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</si>
  <si>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</si>
  <si>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</si>
  <si>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</si>
  <si>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</si>
  <si>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</si>
  <si>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</si>
  <si>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</si>
  <si>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</si>
  <si>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</si>
  <si>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</si>
  <si>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</si>
  <si>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</si>
  <si>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</si>
  <si>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</si>
  <si>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</si>
  <si>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</si>
  <si>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</si>
  <si>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</si>
  <si>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</si>
  <si>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</si>
  <si>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</si>
  <si>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</si>
  <si>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</si>
  <si>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</si>
  <si>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</si>
  <si>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</si>
  <si>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</si>
  <si>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</si>
  <si>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</si>
  <si>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</si>
  <si>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</si>
  <si>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</si>
  <si>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</si>
  <si>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</si>
  <si>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</si>
  <si>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</si>
  <si>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</si>
  <si>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</si>
  <si>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</si>
  <si>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</si>
  <si>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</si>
  <si>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</si>
  <si>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</si>
  <si>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</si>
  <si>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</si>
  <si>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</si>
  <si>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</si>
  <si>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</si>
  <si>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</si>
  <si>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</si>
  <si>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</si>
  <si>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</si>
  <si>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</si>
  <si>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</si>
  <si>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</si>
  <si>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</si>
  <si>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</si>
  <si>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</si>
  <si>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</si>
  <si>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</si>
  <si>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</si>
  <si>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</si>
  <si>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</si>
  <si>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</si>
  <si>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</si>
  <si>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</si>
  <si>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</si>
  <si>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</si>
  <si>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</si>
  <si>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</si>
  <si>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</si>
  <si>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</si>
  <si>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</si>
  <si>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</si>
  <si>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</si>
  <si>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</si>
  <si>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</si>
  <si>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</si>
  <si>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</si>
  <si>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</si>
  <si>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</si>
  <si>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</si>
  <si>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</si>
  <si>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</si>
  <si>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</si>
  <si>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</si>
  <si>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</si>
  <si>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</si>
  <si>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</si>
  <si>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</si>
  <si>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</si>
  <si>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</si>
  <si>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</si>
  <si>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</si>
  <si>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</si>
  <si>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</si>
  <si>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</si>
  <si>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</si>
  <si>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</si>
  <si>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</si>
  <si>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</si>
  <si>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</si>
  <si>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</si>
  <si>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</si>
  <si>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</si>
  <si>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</si>
  <si>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</si>
  <si>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</si>
  <si>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</si>
  <si>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</si>
  <si>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</si>
  <si>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</si>
  <si>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</si>
  <si>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</si>
  <si>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</si>
  <si>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</si>
  <si>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</si>
  <si>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</si>
  <si>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</si>
  <si>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</si>
  <si>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</si>
  <si>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</si>
  <si>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</si>
  <si>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</si>
  <si>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</si>
  <si>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</si>
  <si>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</si>
  <si>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</si>
  <si>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</si>
  <si>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</si>
  <si>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</si>
  <si>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</si>
  <si>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</si>
  <si>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</si>
  <si>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</si>
  <si>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</si>
  <si>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</si>
  <si>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</si>
  <si>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</si>
  <si>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</si>
  <si>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</si>
  <si>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</si>
  <si>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</si>
  <si>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</si>
  <si>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</si>
  <si>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</si>
  <si>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</si>
  <si>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</si>
  <si>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</si>
  <si>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</si>
  <si>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</si>
  <si>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</si>
  <si>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</si>
  <si>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</si>
  <si>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</si>
  <si>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</si>
  <si>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</si>
  <si>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</si>
  <si>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</si>
  <si>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</si>
  <si>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</si>
  <si>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</si>
  <si>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</si>
  <si>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</si>
  <si>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</si>
  <si>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</si>
  <si>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</si>
  <si>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</si>
  <si>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</si>
  <si>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</si>
  <si>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</si>
  <si>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</si>
  <si>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</si>
  <si>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</si>
  <si>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</si>
  <si>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</si>
  <si>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</si>
  <si>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</si>
  <si>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</si>
  <si>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</si>
  <si>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</si>
  <si>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</si>
  <si>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</si>
  <si>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</si>
  <si>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</si>
  <si>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</si>
  <si>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</si>
  <si>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</si>
  <si>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</si>
  <si>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</si>
  <si>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</si>
  <si>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</si>
  <si>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</si>
  <si>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</si>
  <si>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</si>
  <si>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</si>
  <si>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</si>
  <si>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</si>
  <si>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</si>
  <si>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</si>
  <si>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</si>
  <si>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</si>
  <si>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</si>
  <si>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</si>
  <si>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</si>
  <si>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</si>
  <si>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</si>
  <si>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</si>
  <si>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</si>
  <si>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</si>
  <si>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</si>
  <si>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</si>
  <si>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</si>
  <si>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</si>
  <si>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</si>
  <si>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</si>
  <si>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</si>
  <si>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</si>
  <si>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</si>
  <si>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</si>
  <si>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</si>
  <si>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</si>
  <si>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</si>
  <si>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</si>
  <si>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</si>
  <si>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</si>
  <si>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</si>
  <si>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</si>
  <si>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</si>
  <si>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</si>
  <si>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</si>
  <si>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</si>
  <si>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</si>
  <si>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</si>
  <si>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</si>
  <si>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</si>
  <si>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</si>
  <si>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</si>
  <si>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</si>
  <si>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</si>
  <si>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</si>
  <si>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</si>
  <si>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</si>
  <si>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</si>
  <si>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</si>
  <si>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</si>
  <si>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</si>
  <si>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</si>
  <si>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</si>
  <si>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</si>
  <si>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</si>
  <si>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</si>
  <si>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</si>
  <si>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</si>
  <si>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</si>
  <si>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</si>
  <si>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</si>
  <si>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</si>
  <si>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</si>
  <si>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</si>
  <si>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</si>
  <si>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</si>
  <si>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</si>
  <si>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</si>
  <si>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</si>
  <si>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</si>
  <si>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</si>
  <si>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</si>
  <si>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</si>
  <si>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</si>
  <si>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</si>
  <si>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</si>
  <si>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</si>
  <si>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</si>
  <si>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</si>
  <si>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</si>
  <si>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</si>
  <si>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</si>
  <si>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</si>
  <si>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</si>
  <si>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</si>
  <si>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</si>
  <si>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</si>
  <si>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</si>
  <si>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</si>
  <si>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</si>
  <si>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</si>
  <si>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</si>
  <si>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</si>
  <si>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</si>
  <si>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</si>
  <si>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</si>
  <si>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</si>
  <si>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</si>
  <si>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</si>
  <si>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</si>
  <si>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</si>
  <si>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</si>
  <si>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</si>
  <si>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</si>
  <si>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</si>
  <si>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</si>
  <si>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</si>
  <si>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</si>
  <si>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</si>
  <si>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</si>
  <si>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</si>
  <si>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</si>
  <si>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</si>
  <si>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</si>
  <si>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</si>
  <si>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</si>
  <si>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</si>
  <si>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</si>
  <si>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</si>
  <si>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</si>
  <si>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</si>
  <si>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</si>
  <si>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</si>
  <si>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</si>
  <si>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</si>
  <si>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</si>
  <si>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</si>
  <si>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</si>
  <si>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</si>
  <si>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</si>
  <si>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</si>
  <si>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</si>
  <si>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</si>
  <si>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</si>
  <si>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</si>
  <si>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</si>
  <si>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</si>
  <si>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</si>
  <si>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</si>
  <si>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</si>
  <si>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</si>
  <si>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</si>
  <si>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</si>
  <si>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</si>
  <si>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</si>
  <si>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</si>
  <si>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</si>
  <si>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</si>
  <si>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</si>
  <si>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</si>
  <si>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</si>
  <si>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</si>
  <si>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</si>
  <si>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</si>
  <si>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</si>
  <si>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</si>
  <si>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</si>
  <si>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</si>
  <si>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</si>
  <si>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</si>
  <si>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</si>
  <si>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</si>
  <si>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</si>
  <si>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</si>
  <si>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</si>
  <si>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</si>
  <si>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</si>
  <si>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</si>
  <si>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</si>
  <si>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</si>
  <si>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</si>
  <si>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</si>
  <si>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</si>
  <si>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</si>
  <si>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</si>
  <si>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</si>
  <si>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</si>
  <si>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</si>
  <si>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</si>
  <si>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</si>
  <si>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</si>
  <si>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</si>
  <si>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</si>
  <si>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</si>
  <si>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</si>
  <si>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</si>
  <si>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</si>
  <si>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</si>
  <si>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</si>
  <si>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</si>
  <si>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</si>
  <si>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</si>
  <si>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</si>
  <si>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</si>
  <si>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</si>
  <si>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</si>
  <si>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</si>
  <si>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</si>
  <si>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</si>
  <si>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</si>
  <si>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</si>
  <si>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</si>
  <si>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</si>
  <si>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</si>
  <si>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</si>
  <si>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</si>
  <si>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</si>
  <si>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</si>
  <si>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</si>
  <si>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</si>
  <si>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</si>
  <si>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</si>
  <si>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</si>
  <si>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</si>
  <si>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</si>
  <si>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</si>
  <si>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</si>
  <si>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</si>
  <si>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</si>
  <si>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</si>
  <si>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</si>
  <si>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</si>
  <si>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</si>
  <si>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</si>
  <si>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</si>
  <si>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</si>
  <si>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</si>
  <si>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</si>
  <si>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</si>
  <si>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</si>
  <si>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</si>
  <si>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</si>
  <si>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</si>
  <si>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</si>
  <si>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</si>
  <si>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</si>
  <si>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</si>
  <si>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</si>
  <si>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</si>
  <si>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</si>
  <si>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</si>
  <si>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</si>
  <si>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</si>
  <si>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</si>
  <si>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</si>
  <si>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</si>
  <si>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</si>
  <si>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</si>
  <si>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</si>
  <si>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</si>
  <si>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</si>
  <si>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</si>
  <si>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</si>
  <si>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</si>
  <si>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</si>
  <si>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</si>
  <si>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</si>
  <si>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</si>
  <si>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</si>
  <si>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</si>
  <si>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</si>
  <si>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</si>
  <si>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</si>
  <si>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</si>
  <si>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</si>
  <si>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</si>
  <si>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</si>
  <si>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</si>
  <si>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</si>
  <si>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</si>
  <si>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</si>
  <si>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</si>
  <si>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</si>
  <si>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</si>
  <si>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</si>
  <si>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</si>
  <si>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</si>
  <si>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</si>
  <si>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</si>
  <si>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</si>
  <si>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</si>
  <si>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</si>
  <si>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</si>
  <si>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</si>
  <si>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</si>
  <si>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</si>
  <si>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</si>
  <si>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</si>
  <si>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</si>
  <si>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</si>
  <si>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</si>
  <si>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</si>
  <si>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</si>
  <si>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</si>
  <si>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</si>
  <si>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</si>
  <si>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</si>
  <si>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</si>
  <si>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</si>
  <si>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</si>
  <si>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</si>
  <si>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</si>
  <si>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</si>
  <si>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</si>
  <si>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</si>
  <si>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</si>
  <si>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</si>
  <si>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</si>
  <si>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</si>
  <si>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</si>
  <si>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</si>
  <si>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</si>
  <si>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</si>
  <si>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</si>
  <si>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</si>
  <si>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</si>
  <si>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</si>
  <si>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</si>
  <si>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</si>
  <si>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</si>
  <si>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</si>
  <si>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</si>
  <si>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</si>
  <si>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</si>
  <si>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</si>
  <si>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</si>
  <si>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</si>
  <si>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</si>
  <si>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</si>
  <si>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</si>
  <si>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</si>
  <si>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</si>
  <si>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</si>
  <si>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</si>
  <si>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</si>
  <si>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</si>
  <si>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</si>
  <si>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</si>
  <si>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</si>
  <si>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</si>
  <si>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</si>
  <si>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</si>
  <si>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</si>
  <si>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</si>
  <si>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</si>
  <si>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</si>
  <si>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</si>
  <si>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</si>
  <si>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</si>
  <si>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</si>
  <si>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</si>
  <si>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</si>
  <si>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</si>
  <si>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</si>
  <si>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</si>
  <si>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</si>
  <si>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</si>
  <si>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</si>
  <si>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</si>
  <si>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</si>
  <si>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</si>
  <si>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</si>
  <si>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</si>
  <si>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</si>
  <si>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</si>
  <si>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</si>
  <si>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</si>
  <si>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</si>
  <si>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</si>
  <si>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</si>
  <si>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</si>
  <si>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</si>
  <si>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</si>
  <si>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</si>
  <si>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</si>
  <si>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</si>
  <si>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</si>
  <si>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</si>
  <si>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</si>
  <si>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</si>
  <si>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</si>
  <si>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</si>
  <si>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</si>
  <si>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</si>
  <si>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</si>
  <si>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</si>
  <si>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</si>
  <si>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</si>
  <si>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</si>
  <si>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</si>
  <si>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</si>
  <si>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</si>
  <si>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</si>
  <si>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</si>
  <si>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</si>
  <si>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</si>
  <si>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</si>
  <si>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</si>
  <si>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</si>
  <si>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</si>
  <si>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</si>
  <si>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</si>
  <si>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</si>
  <si>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</si>
  <si>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</si>
  <si>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</si>
  <si>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</si>
  <si>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</si>
  <si>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</si>
  <si>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</si>
  <si>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</si>
  <si>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</si>
  <si>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</si>
  <si>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</si>
  <si>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</si>
  <si>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</si>
  <si>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</si>
  <si>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</si>
  <si>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</si>
  <si>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</si>
  <si>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</si>
  <si>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</si>
  <si>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</si>
  <si>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</si>
  <si>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</si>
  <si>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</si>
  <si>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</si>
  <si>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</si>
  <si>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</si>
  <si>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</si>
  <si>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</si>
  <si>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</si>
  <si>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</si>
  <si>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</si>
  <si>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</si>
  <si>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</si>
  <si>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</si>
  <si>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</si>
  <si>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</si>
  <si>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</si>
  <si>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</si>
  <si>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</si>
  <si>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</si>
  <si>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</si>
  <si>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</si>
  <si>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</si>
  <si>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</si>
  <si>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</si>
  <si>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</si>
  <si>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</si>
  <si>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</si>
  <si>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</si>
  <si>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</si>
  <si>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</si>
  <si>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</si>
  <si>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</si>
  <si>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</si>
  <si>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</si>
  <si>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</si>
  <si>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</si>
  <si>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</si>
  <si>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</si>
  <si>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</si>
  <si>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</si>
  <si>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</si>
  <si>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</si>
  <si>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</si>
  <si>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</si>
  <si>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</si>
  <si>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</si>
  <si>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</si>
  <si>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</si>
  <si>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</si>
  <si>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</si>
  <si>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</si>
  <si>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</si>
  <si>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</si>
  <si>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</si>
  <si>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</si>
  <si>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</si>
  <si>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</si>
  <si>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</si>
  <si>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</si>
  <si>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</si>
  <si>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</si>
  <si>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</si>
  <si>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</si>
  <si>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</si>
  <si>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</si>
  <si>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</si>
  <si>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</si>
  <si>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</si>
  <si>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</si>
  <si>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</si>
  <si>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</si>
  <si>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</si>
  <si>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</si>
  <si>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</si>
  <si>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</si>
  <si>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</si>
  <si>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</si>
  <si>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</si>
  <si>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</si>
  <si>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</si>
  <si>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</si>
  <si>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</si>
  <si>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</si>
  <si>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</si>
  <si>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</si>
  <si>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</si>
  <si>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</si>
  <si>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</si>
  <si>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</si>
  <si>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</si>
  <si>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</si>
  <si>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</si>
  <si>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</si>
  <si>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</si>
  <si>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</si>
  <si>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</si>
  <si>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</si>
  <si>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</si>
  <si>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</si>
  <si>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</si>
  <si>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</si>
  <si>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</si>
  <si>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</si>
  <si>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</si>
  <si>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</si>
  <si>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</si>
  <si>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</si>
  <si>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</si>
  <si>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</si>
  <si>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</si>
  <si>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</si>
  <si>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</si>
  <si>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</si>
  <si>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</si>
  <si>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</si>
  <si>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</si>
  <si>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</si>
  <si>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</si>
  <si>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</si>
  <si>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</si>
  <si>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</si>
  <si>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</si>
  <si>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</si>
  <si>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</si>
  <si>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</si>
  <si>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</si>
  <si>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</si>
  <si>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</si>
  <si>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</si>
  <si>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</si>
  <si>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</si>
  <si>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</si>
  <si>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</si>
  <si>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</si>
  <si>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</si>
  <si>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</si>
  <si>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</si>
  <si>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</si>
  <si>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</si>
  <si>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</si>
  <si>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</si>
  <si>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</si>
  <si>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</si>
  <si>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</si>
  <si>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</si>
  <si>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</si>
  <si>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</si>
  <si>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</si>
  <si>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</si>
  <si>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</si>
  <si>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</si>
  <si>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</si>
  <si>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</si>
  <si>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</si>
  <si>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</si>
  <si>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</si>
  <si>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</si>
  <si>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</si>
  <si>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</si>
  <si>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</si>
  <si>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</si>
  <si>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</si>
  <si>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</si>
  <si>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</si>
  <si>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</si>
  <si>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</si>
  <si>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</si>
  <si>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</si>
  <si>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</si>
  <si>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</si>
  <si>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</si>
  <si>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</si>
  <si>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</si>
  <si>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</si>
  <si>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</si>
  <si>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</si>
  <si>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</si>
  <si>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</si>
  <si>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</si>
  <si>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</si>
  <si>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</si>
  <si>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</si>
  <si>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</si>
  <si>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</si>
  <si>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</si>
  <si>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</si>
  <si>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</si>
  <si>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</si>
  <si>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</si>
  <si>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</si>
  <si>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</si>
  <si>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</si>
  <si>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</si>
  <si>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</si>
  <si>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</si>
  <si>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</si>
  <si>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</si>
  <si>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</si>
  <si>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</si>
  <si>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</si>
  <si>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</si>
  <si>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</si>
  <si>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</si>
  <si>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</si>
  <si>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</si>
  <si>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</si>
  <si>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</si>
  <si>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</si>
  <si>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</si>
  <si>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</si>
  <si>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</si>
  <si>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</si>
  <si>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</si>
  <si>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</si>
  <si>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</si>
  <si>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</si>
  <si>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</si>
  <si>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</si>
  <si>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</si>
  <si>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</si>
  <si>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</si>
  <si>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</si>
  <si>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</si>
  <si>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</si>
  <si>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</si>
  <si>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</si>
  <si>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</si>
  <si>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</si>
  <si>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</si>
  <si>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</si>
  <si>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</si>
  <si>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</si>
  <si>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</si>
  <si>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</si>
  <si>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</si>
  <si>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</si>
  <si>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</si>
  <si>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</si>
  <si>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</si>
  <si>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</si>
  <si>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</si>
  <si>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</si>
  <si>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</si>
  <si>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</si>
  <si>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</si>
  <si>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</si>
  <si>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</si>
  <si>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</si>
  <si>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</si>
  <si>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</si>
  <si>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</si>
  <si>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</si>
  <si>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</si>
  <si>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</si>
  <si>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</si>
  <si>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</si>
  <si>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</si>
  <si>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</si>
  <si>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</si>
  <si>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</si>
  <si>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</si>
  <si>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</si>
  <si>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</si>
  <si>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</si>
  <si>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</si>
  <si>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</si>
  <si>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</si>
  <si>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</si>
  <si>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</si>
  <si>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</si>
  <si>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</si>
  <si>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</si>
  <si>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</si>
  <si>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</si>
  <si>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</si>
  <si>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</si>
  <si>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</si>
  <si>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</si>
  <si>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</si>
  <si>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</si>
  <si>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</si>
  <si>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</si>
  <si>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</si>
  <si>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</si>
  <si>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</si>
  <si>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</si>
  <si>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</si>
  <si>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</si>
  <si>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</si>
  <si>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</si>
  <si>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</si>
  <si>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</si>
  <si>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</si>
  <si>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</si>
  <si>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</si>
  <si>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</si>
  <si>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</si>
  <si>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</si>
  <si>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</si>
  <si>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</si>
  <si>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</si>
  <si>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</si>
  <si>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</si>
  <si>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</si>
  <si>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</si>
  <si>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</si>
  <si>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</si>
  <si>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</si>
  <si>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</si>
  <si>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</si>
  <si>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</si>
  <si>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</si>
  <si>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</si>
  <si>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</si>
  <si>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</si>
  <si>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</si>
  <si>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</si>
  <si>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</si>
  <si>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</si>
  <si>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</si>
  <si>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</si>
  <si>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</si>
  <si>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</si>
  <si>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</si>
  <si>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</si>
  <si>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</si>
  <si>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</si>
  <si>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</si>
  <si>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</si>
  <si>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</si>
  <si>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</si>
  <si>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</si>
  <si>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</si>
  <si>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</si>
  <si>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</si>
  <si>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</si>
  <si>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</si>
  <si>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</si>
  <si>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</si>
  <si>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</si>
  <si>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</si>
  <si>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</si>
  <si>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</si>
  <si>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</si>
  <si>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</si>
  <si>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</si>
  <si>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</si>
  <si>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</si>
  <si>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</si>
  <si>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</si>
  <si>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</si>
  <si>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</si>
  <si>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</si>
  <si>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</si>
  <si>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</si>
  <si>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</si>
  <si>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</si>
  <si>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</si>
  <si>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</si>
  <si>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</si>
  <si>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</si>
  <si>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</si>
  <si>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</si>
  <si>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</si>
  <si>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</si>
  <si>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</si>
  <si>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</si>
  <si>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</si>
  <si>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</si>
  <si>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</si>
  <si>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</si>
  <si>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</si>
  <si>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</si>
  <si>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</si>
  <si>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</si>
  <si>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</si>
  <si>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</si>
  <si>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</si>
  <si>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</si>
  <si>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</si>
  <si>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</si>
  <si>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</si>
  <si>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</si>
  <si>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</si>
  <si>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</si>
  <si>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</si>
  <si>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</si>
  <si>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</si>
  <si>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</si>
  <si>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</si>
  <si>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</si>
  <si>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</si>
  <si>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</si>
  <si>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</si>
  <si>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</si>
  <si>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</si>
  <si>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</si>
  <si>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</si>
  <si>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</si>
  <si>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</si>
  <si>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</si>
  <si>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</si>
  <si>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</si>
  <si>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</si>
  <si>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</si>
  <si>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</si>
  <si>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</si>
  <si>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</si>
  <si>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</si>
  <si>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</si>
  <si>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</si>
  <si>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</si>
  <si>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</si>
  <si>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</si>
  <si>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</si>
  <si>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</si>
  <si>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</si>
  <si>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</si>
  <si>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</si>
  <si>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</si>
  <si>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</si>
  <si>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</si>
  <si>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</si>
  <si>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</si>
  <si>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</si>
  <si>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</si>
  <si>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</si>
  <si>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</si>
  <si>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</si>
  <si>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</si>
  <si>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</si>
  <si>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</si>
  <si>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</si>
  <si>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</si>
  <si>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</si>
  <si>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</si>
  <si>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</si>
  <si>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</si>
  <si>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</si>
  <si>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</si>
  <si>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</si>
  <si>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</si>
  <si>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</si>
  <si>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</si>
  <si>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</si>
  <si>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</si>
  <si>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</si>
  <si>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</si>
  <si>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</si>
  <si>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</si>
  <si>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</si>
  <si>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</si>
  <si>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</si>
  <si>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</si>
  <si>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</si>
  <si>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</si>
  <si>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</si>
  <si>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</si>
  <si>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</si>
  <si>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</si>
  <si>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</si>
  <si>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</si>
  <si>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</si>
  <si>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</si>
  <si>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</si>
  <si>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</si>
  <si>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</si>
  <si>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</si>
  <si>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</si>
  <si>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</si>
  <si>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</si>
  <si>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</si>
  <si>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</si>
  <si>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</si>
  <si>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</si>
  <si>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</si>
  <si>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</si>
  <si>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</si>
  <si>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</si>
  <si>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</si>
  <si>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</si>
  <si>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</si>
  <si>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</si>
  <si>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</si>
  <si>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</si>
  <si>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</si>
  <si>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</si>
  <si>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</si>
  <si>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</si>
  <si>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</si>
  <si>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</si>
  <si>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</si>
  <si>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</si>
  <si>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</si>
  <si>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</si>
  <si>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</si>
  <si>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</si>
  <si>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</si>
  <si>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</si>
  <si>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</si>
  <si>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</si>
  <si>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</si>
  <si>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</si>
  <si>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</si>
  <si>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</si>
  <si>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</si>
  <si>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</si>
  <si>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</si>
  <si>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</si>
  <si>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</si>
  <si>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</si>
  <si>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</si>
  <si>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</si>
  <si>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</si>
  <si>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</si>
  <si>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</si>
  <si>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</si>
  <si>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</si>
  <si>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</si>
  <si>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</si>
  <si>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</si>
  <si>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</si>
  <si>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</si>
  <si>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</si>
  <si>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</si>
  <si>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</si>
  <si>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</si>
  <si>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</si>
  <si>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</si>
  <si>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</si>
  <si>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</si>
  <si>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</si>
  <si>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</si>
  <si>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</si>
  <si>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</si>
  <si>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</si>
  <si>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</si>
  <si>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</si>
  <si>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</si>
  <si>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</si>
  <si>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</si>
  <si>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</si>
  <si>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</si>
  <si>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</si>
  <si>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</si>
  <si>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</si>
  <si>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</si>
  <si>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</si>
  <si>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</si>
  <si>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</si>
  <si>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</si>
  <si>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</si>
  <si>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</si>
  <si>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</si>
  <si>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</si>
  <si>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</si>
  <si>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</si>
  <si>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</si>
  <si>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</si>
  <si>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</si>
  <si>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</si>
  <si>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</si>
  <si>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</si>
  <si>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</si>
  <si>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</si>
  <si>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</si>
  <si>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</si>
  <si>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</si>
  <si>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</si>
  <si>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</si>
  <si>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</si>
  <si>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</si>
  <si>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</si>
  <si>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</si>
  <si>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</si>
  <si>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</si>
  <si>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</si>
  <si>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</si>
  <si>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</si>
  <si>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</si>
  <si>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</si>
  <si>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</si>
  <si>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</si>
  <si>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</si>
  <si>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</si>
  <si>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</si>
  <si>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</si>
  <si>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</si>
  <si>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</si>
  <si>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</si>
  <si>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</si>
  <si>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</si>
  <si>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</si>
  <si>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</si>
  <si>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</si>
  <si>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</si>
  <si>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</si>
  <si>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</si>
  <si>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</si>
  <si>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</si>
  <si>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</si>
  <si>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</si>
  <si>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</si>
  <si>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</si>
  <si>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</si>
  <si>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</si>
  <si>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</si>
  <si>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</si>
  <si>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</si>
  <si>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</si>
  <si>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</si>
  <si>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</si>
  <si>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</si>
  <si>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</si>
  <si>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</si>
  <si>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</si>
  <si>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</si>
  <si>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</si>
  <si>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</si>
  <si>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</si>
  <si>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</si>
  <si>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</si>
  <si>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</si>
  <si>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</si>
  <si>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</si>
  <si>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</si>
  <si>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</si>
  <si>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</si>
  <si>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</si>
  <si>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</si>
  <si>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</si>
  <si>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</si>
  <si>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</si>
  <si>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</si>
  <si>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</si>
  <si>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</si>
  <si>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</si>
  <si>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</si>
  <si>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</si>
  <si>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</si>
  <si>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</si>
  <si>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</si>
  <si>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</si>
  <si>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</si>
  <si>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</si>
  <si>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</si>
  <si>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</si>
  <si>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</si>
  <si>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</si>
  <si>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</si>
  <si>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</si>
  <si>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</si>
  <si>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</si>
  <si>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</si>
  <si>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</si>
  <si>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</si>
  <si>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</si>
  <si>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</si>
  <si>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</si>
  <si>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</si>
  <si>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</si>
  <si>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</si>
  <si>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</si>
  <si>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</si>
  <si>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</si>
  <si>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</si>
  <si>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</si>
  <si>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</si>
  <si>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</si>
  <si>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</si>
  <si>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</si>
  <si>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</si>
  <si>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</si>
  <si>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</si>
  <si>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</si>
  <si>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</si>
  <si>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</si>
  <si>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</si>
  <si>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</si>
  <si>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</si>
  <si>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</si>
  <si>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</si>
  <si>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</si>
  <si>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</si>
  <si>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</si>
  <si>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</si>
  <si>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</si>
  <si>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</si>
  <si>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</si>
  <si>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</si>
  <si>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</si>
  <si>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</si>
  <si>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</si>
  <si>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</si>
  <si>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</si>
  <si>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</si>
  <si>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</si>
  <si>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</si>
  <si>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</si>
  <si>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</si>
  <si>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</si>
  <si>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</si>
  <si>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</si>
  <si>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</si>
  <si>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</si>
  <si>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</si>
  <si>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</si>
  <si>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</si>
  <si>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</si>
  <si>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</si>
  <si>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</si>
  <si>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</si>
  <si>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</si>
  <si>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</si>
  <si>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</si>
  <si>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</si>
  <si>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</si>
  <si>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</si>
  <si>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</si>
  <si>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</si>
  <si>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</si>
  <si>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</si>
  <si>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</si>
  <si>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</si>
  <si>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</si>
  <si>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</si>
  <si>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</si>
  <si>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</si>
  <si>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</si>
  <si>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</si>
  <si>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</si>
  <si>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</si>
  <si>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</si>
  <si>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</si>
  <si>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</si>
  <si>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</si>
  <si>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</si>
  <si>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</si>
  <si>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</si>
  <si>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</si>
  <si>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</si>
  <si>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</si>
  <si>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</si>
  <si>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</si>
  <si>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</si>
  <si>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</si>
  <si>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</si>
  <si>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</si>
  <si>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</si>
  <si>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</si>
  <si>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</si>
  <si>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</si>
  <si>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</si>
  <si>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</si>
  <si>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</si>
  <si>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</si>
  <si>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</si>
  <si>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</si>
  <si>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</si>
  <si>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</si>
  <si>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</si>
  <si>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</si>
  <si>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</si>
  <si>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</si>
  <si>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</si>
  <si>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</si>
  <si>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</si>
  <si>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</si>
  <si>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</si>
  <si>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</si>
  <si>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</si>
  <si>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</si>
  <si>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</si>
  <si>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</si>
  <si>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</si>
  <si>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</si>
  <si>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</si>
  <si>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</si>
  <si>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</si>
  <si>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</si>
  <si>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</si>
  <si>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</si>
  <si>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</si>
  <si>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</si>
  <si>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</si>
  <si>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</si>
  <si>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</si>
  <si>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</si>
  <si>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</si>
  <si>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</si>
  <si>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</si>
  <si>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</si>
  <si>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</si>
  <si>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</si>
  <si>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</si>
  <si>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</si>
  <si>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</si>
  <si>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</si>
  <si>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</si>
  <si>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</si>
  <si>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</si>
  <si>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</si>
  <si>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</si>
  <si>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</si>
  <si>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</si>
  <si>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</si>
  <si>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</si>
  <si>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</si>
  <si>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</si>
  <si>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</si>
  <si>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</si>
  <si>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</si>
  <si>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</si>
  <si>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</si>
  <si>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</si>
  <si>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</si>
  <si>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</si>
  <si>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</si>
  <si>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</si>
  <si>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</si>
  <si>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</si>
  <si>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</si>
  <si>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</si>
  <si>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</si>
  <si>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</si>
  <si>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</si>
  <si>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</si>
  <si>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</si>
  <si>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</si>
  <si>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</si>
  <si>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</si>
  <si>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</si>
  <si>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</si>
  <si>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</si>
  <si>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</si>
  <si>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</si>
  <si>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</si>
  <si>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</si>
  <si>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</si>
  <si>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</si>
  <si>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</si>
  <si>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</si>
  <si>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</si>
  <si>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</si>
  <si>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</si>
  <si>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</si>
  <si>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</si>
  <si>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</si>
  <si>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</si>
  <si>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</si>
  <si>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</si>
  <si>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</si>
  <si>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</si>
  <si>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</si>
  <si>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</si>
  <si>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</si>
  <si>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</si>
  <si>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</si>
  <si>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</si>
  <si>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</si>
  <si>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</si>
  <si>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</si>
  <si>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</si>
  <si>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</si>
  <si>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</si>
  <si>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</si>
  <si>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</si>
  <si>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</si>
  <si>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</si>
  <si>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</si>
  <si>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</si>
  <si>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</si>
  <si>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</si>
  <si>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</si>
  <si>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</si>
  <si>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</si>
  <si>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</si>
  <si>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</si>
  <si>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</si>
  <si>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</si>
  <si>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</si>
  <si>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</si>
  <si>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</si>
  <si>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</si>
  <si>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</si>
  <si>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</si>
  <si>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</si>
  <si>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</si>
  <si>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</si>
  <si>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</si>
  <si>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</si>
  <si>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</si>
  <si>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</si>
  <si>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</si>
  <si>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</si>
  <si>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</si>
  <si>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</si>
  <si>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</si>
  <si>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</si>
  <si>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</si>
  <si>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</si>
  <si>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</si>
  <si>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</si>
  <si>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</si>
  <si>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</si>
  <si>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</si>
  <si>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</si>
  <si>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</si>
  <si>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</si>
  <si>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</si>
  <si>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</si>
  <si>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</si>
  <si>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</si>
  <si>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</si>
  <si>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</si>
  <si>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</si>
  <si>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</si>
  <si>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</si>
  <si>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</si>
  <si>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</si>
  <si>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</si>
  <si>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</si>
  <si>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</si>
  <si>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</si>
  <si>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</si>
  <si>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</si>
  <si>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</si>
  <si>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</si>
  <si>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</si>
  <si>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</si>
  <si>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</si>
  <si>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</si>
  <si>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</si>
  <si>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</si>
  <si>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</si>
  <si>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</si>
  <si>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</si>
  <si>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</si>
  <si>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</si>
  <si>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</si>
  <si>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</si>
  <si>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</si>
  <si>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</si>
  <si>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</si>
  <si>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</si>
  <si>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</si>
  <si>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</si>
  <si>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</si>
  <si>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</si>
  <si>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</si>
  <si>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</si>
  <si>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</si>
  <si>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</si>
  <si>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</si>
  <si>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</si>
  <si>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</si>
  <si>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</si>
  <si>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</si>
  <si>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</si>
  <si>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</si>
  <si>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</si>
  <si>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</si>
  <si>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</si>
  <si>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</si>
  <si>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</si>
  <si>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</si>
  <si>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</si>
  <si>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</si>
  <si>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</si>
  <si>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</si>
  <si>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</si>
  <si>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</si>
  <si>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</si>
  <si>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</si>
  <si>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</si>
  <si>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</si>
  <si>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</si>
  <si>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</si>
  <si>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</si>
  <si>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</si>
  <si>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</si>
  <si>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</si>
  <si>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</si>
  <si>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</si>
  <si>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</si>
  <si>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</si>
  <si>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</si>
  <si>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</si>
  <si>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</si>
  <si>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</si>
  <si>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</si>
  <si>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</si>
  <si>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</si>
  <si>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</si>
  <si>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</si>
  <si>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</si>
  <si>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</si>
  <si>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</si>
  <si>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</si>
  <si>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</si>
  <si>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</si>
  <si>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</si>
  <si>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</si>
  <si>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</si>
  <si>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</si>
  <si>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</si>
  <si>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</si>
  <si>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</si>
  <si>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</si>
  <si>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</si>
  <si>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</si>
  <si>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</si>
  <si>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</si>
  <si>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</si>
  <si>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</si>
  <si>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</si>
  <si>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</si>
  <si>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</si>
  <si>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</si>
  <si>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</si>
  <si>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</si>
  <si>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</si>
  <si>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</si>
  <si>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</si>
  <si>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</si>
  <si>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</si>
  <si>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</si>
  <si>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</si>
  <si>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</si>
  <si>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</si>
  <si>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</si>
  <si>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</si>
  <si>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</si>
  <si>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</si>
  <si>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</si>
  <si>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</si>
  <si>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</si>
  <si>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</si>
  <si>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</si>
  <si>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</si>
  <si>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</si>
  <si>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</si>
  <si>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</si>
  <si>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</si>
  <si>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</si>
  <si>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</si>
  <si>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</si>
  <si>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</si>
  <si>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</si>
  <si>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</si>
  <si>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</si>
  <si>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</si>
  <si>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</si>
  <si>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</si>
  <si>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</si>
  <si>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</si>
  <si>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</si>
  <si>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</si>
  <si>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</si>
  <si>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</si>
  <si>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</si>
  <si>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</si>
  <si>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</si>
  <si>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</si>
  <si>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</si>
  <si>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</si>
  <si>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</si>
  <si>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</si>
  <si>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</si>
  <si>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</si>
  <si>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</si>
  <si>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</si>
  <si>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</si>
  <si>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</si>
  <si>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</si>
  <si>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</si>
  <si>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</si>
  <si>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</si>
  <si>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</si>
  <si>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</si>
  <si>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</si>
  <si>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</si>
  <si>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</si>
  <si>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</si>
  <si>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</si>
  <si>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</si>
  <si>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</si>
  <si>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</si>
  <si>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</si>
  <si>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</si>
  <si>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</si>
  <si>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</si>
  <si>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</si>
  <si>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</si>
  <si>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</si>
  <si>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</si>
  <si>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</si>
  <si>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</si>
  <si>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</si>
  <si>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</si>
  <si>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</si>
  <si>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</si>
  <si>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</si>
  <si>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</si>
  <si>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</si>
  <si>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</si>
  <si>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</si>
  <si>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</si>
  <si>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</si>
  <si>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</si>
  <si>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</si>
  <si>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</si>
  <si>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</si>
  <si>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</si>
  <si>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</si>
  <si>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</si>
  <si>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</si>
  <si>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</si>
  <si>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</si>
  <si>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</si>
  <si>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</si>
  <si>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</si>
  <si>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</si>
  <si>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</si>
  <si>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</si>
  <si>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</si>
  <si>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</si>
  <si>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</si>
  <si>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</si>
  <si>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</si>
  <si>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</si>
  <si>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</si>
  <si>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</si>
  <si>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</si>
  <si>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</si>
  <si>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</si>
  <si>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</si>
  <si>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</si>
  <si>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</si>
  <si>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</si>
  <si>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</si>
  <si>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</si>
  <si>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</si>
  <si>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</si>
  <si>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</si>
  <si>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</si>
  <si>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</si>
  <si>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</si>
  <si>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</si>
  <si>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</si>
  <si>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</si>
  <si>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</si>
  <si>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</si>
  <si>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</si>
  <si>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</si>
  <si>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</si>
  <si>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</si>
  <si>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</si>
  <si>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</si>
  <si>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</si>
  <si>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</si>
  <si>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</si>
  <si>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</si>
  <si>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</si>
  <si>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</si>
  <si>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</si>
  <si>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</si>
  <si>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</si>
  <si>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</si>
  <si>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</si>
  <si>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</si>
  <si>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</si>
  <si>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</si>
  <si>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</si>
  <si>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</si>
  <si>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</si>
  <si>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</si>
  <si>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</si>
  <si>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</si>
  <si>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</si>
  <si>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</si>
  <si>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</si>
  <si>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</si>
  <si>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</si>
  <si>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</si>
  <si>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</si>
  <si>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</si>
  <si>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</si>
  <si>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</si>
  <si>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</si>
  <si>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</si>
  <si>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</si>
  <si>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</si>
  <si>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</si>
  <si>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</si>
  <si>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</si>
  <si>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</si>
  <si>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</si>
  <si>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</si>
  <si>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</si>
  <si>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</si>
  <si>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</si>
  <si>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</si>
  <si>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</si>
  <si>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</si>
  <si>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</si>
  <si>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</si>
  <si>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</si>
  <si>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</si>
  <si>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</si>
  <si>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</si>
  <si>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</si>
  <si>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</si>
  <si>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</si>
  <si>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</si>
  <si>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</si>
  <si>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</si>
  <si>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</si>
  <si>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</si>
  <si>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</si>
  <si>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</si>
  <si>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</si>
  <si>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</si>
  <si>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</si>
  <si>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</si>
  <si>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</si>
  <si>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</si>
  <si>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</si>
  <si>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</si>
  <si>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</si>
  <si>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</si>
  <si>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</si>
  <si>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</si>
  <si>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</si>
  <si>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</si>
  <si>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</si>
  <si>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</si>
  <si>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</si>
  <si>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</si>
  <si>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</si>
  <si>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</si>
  <si>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</si>
  <si>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</si>
  <si>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</si>
  <si>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</si>
  <si>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</si>
  <si>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</si>
  <si>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</si>
  <si>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</si>
  <si>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</si>
  <si>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</si>
  <si>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</si>
  <si>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</si>
  <si>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</si>
  <si>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</si>
  <si>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</si>
  <si>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</si>
  <si>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</si>
  <si>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</si>
  <si>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</si>
  <si>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</si>
  <si>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</si>
  <si>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</si>
  <si>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</si>
  <si>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</si>
  <si>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</si>
  <si>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</si>
  <si>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</si>
  <si>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</si>
  <si>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</si>
  <si>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</si>
  <si>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</si>
  <si>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</si>
  <si>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</si>
  <si>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</si>
  <si>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</si>
  <si>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</si>
  <si>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</si>
  <si>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</si>
  <si>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</si>
  <si>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</si>
  <si>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</si>
  <si>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</si>
  <si>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</si>
  <si>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</si>
  <si>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</si>
  <si>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</si>
  <si>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</si>
  <si>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</si>
  <si>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</si>
  <si>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</si>
  <si>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</si>
  <si>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</si>
  <si>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</si>
  <si>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</si>
  <si>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</si>
  <si>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</si>
  <si>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</si>
  <si>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</si>
  <si>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</si>
  <si>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</si>
  <si>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</si>
  <si>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</si>
  <si>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</si>
  <si>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</si>
  <si>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</si>
  <si>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</si>
  <si>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</si>
  <si>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</si>
  <si>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</si>
  <si>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</si>
  <si>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</si>
  <si>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</si>
  <si>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</si>
  <si>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</si>
  <si>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</si>
  <si>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</si>
  <si>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</si>
  <si>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</si>
  <si>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</si>
  <si>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</si>
  <si>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</si>
  <si>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</si>
  <si>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</si>
  <si>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</si>
  <si>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</si>
  <si>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</si>
  <si>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</si>
  <si>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</si>
  <si>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</si>
  <si>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</si>
  <si>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</si>
  <si>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</si>
  <si>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</si>
  <si>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</si>
  <si>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</si>
  <si>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</si>
  <si>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</si>
  <si>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</si>
  <si>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</si>
  <si>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</si>
  <si>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</si>
  <si>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</si>
  <si>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</si>
  <si>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</si>
  <si>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</si>
  <si>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</si>
  <si>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</si>
  <si>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</si>
  <si>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</si>
  <si>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</si>
  <si>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</si>
  <si>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</si>
  <si>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</si>
  <si>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</si>
  <si>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</si>
  <si>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</si>
  <si>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</si>
  <si>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</si>
  <si>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</si>
  <si>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</si>
  <si>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</si>
  <si>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</si>
  <si>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</si>
  <si>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</si>
  <si>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</si>
  <si>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</si>
  <si>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</si>
  <si>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</si>
  <si>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</si>
  <si>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</si>
  <si>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</si>
  <si>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</si>
  <si>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</si>
  <si>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</si>
  <si>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</si>
  <si>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</si>
  <si>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</si>
  <si>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</si>
  <si>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</si>
  <si>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</si>
  <si>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</si>
  <si>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</si>
  <si>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</si>
  <si>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</si>
  <si>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</si>
  <si>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</si>
  <si>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</si>
  <si>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</si>
  <si>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</si>
  <si>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</si>
  <si>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</si>
  <si>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</si>
  <si>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</si>
  <si>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</si>
  <si>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</si>
  <si>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</si>
  <si>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</si>
  <si>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</si>
  <si>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</si>
  <si>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</si>
  <si>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</si>
  <si>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</si>
  <si>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</si>
  <si>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</si>
  <si>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</si>
  <si>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</si>
  <si>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</si>
  <si>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</si>
  <si>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</si>
  <si>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</si>
  <si>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</si>
  <si>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</si>
  <si>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</si>
  <si>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</si>
  <si>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</si>
  <si>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</si>
  <si>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</si>
  <si>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</si>
  <si>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</si>
  <si>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</si>
  <si>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</si>
  <si>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</si>
  <si>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</si>
  <si>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</si>
  <si>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</si>
  <si>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</si>
  <si>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</si>
  <si>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</si>
  <si>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</si>
  <si>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</si>
  <si>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</si>
  <si>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</si>
  <si>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</si>
  <si>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</si>
  <si>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</si>
  <si>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</si>
  <si>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</si>
  <si>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</si>
  <si>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</si>
  <si>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</si>
  <si>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</si>
  <si>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</si>
  <si>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</si>
  <si>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</si>
  <si>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</si>
  <si>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</si>
  <si>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</si>
  <si>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</si>
  <si>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</si>
  <si>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</si>
  <si>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</si>
  <si>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</si>
  <si>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</si>
  <si>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</si>
  <si>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</si>
  <si>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</si>
  <si>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</si>
  <si>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</si>
  <si>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</si>
  <si>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</si>
  <si>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</si>
  <si>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</si>
  <si>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</si>
  <si>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</si>
  <si>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</si>
  <si>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</si>
  <si>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</si>
  <si>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</si>
  <si>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</si>
  <si>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</si>
  <si>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</si>
  <si>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</si>
  <si>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</si>
  <si>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</si>
  <si>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</si>
  <si>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</si>
  <si>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</si>
  <si>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</si>
  <si>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</si>
  <si>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</si>
  <si>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</si>
  <si>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</si>
  <si>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</si>
  <si>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</si>
  <si>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</si>
  <si>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</si>
  <si>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</si>
  <si>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</si>
  <si>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</si>
  <si>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</si>
  <si>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</si>
  <si>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</si>
  <si>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</si>
  <si>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</si>
  <si>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</si>
  <si>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</si>
  <si>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</si>
  <si>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</si>
  <si>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</si>
  <si>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</si>
  <si>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</si>
  <si>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</si>
  <si>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</si>
  <si>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</si>
  <si>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</si>
  <si>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</si>
  <si>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</si>
  <si>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</si>
  <si>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</si>
  <si>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</si>
  <si>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</si>
  <si>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</si>
  <si>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</si>
  <si>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</si>
  <si>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</si>
  <si>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</si>
  <si>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</si>
  <si>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</si>
  <si>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</si>
  <si>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</si>
  <si>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</si>
  <si>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</si>
  <si>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</si>
  <si>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</si>
  <si>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</si>
  <si>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</si>
  <si>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</si>
  <si>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</si>
  <si>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</si>
  <si>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</si>
  <si>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</si>
  <si>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</si>
  <si>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</si>
  <si>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</si>
  <si>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</si>
  <si>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</si>
  <si>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</si>
  <si>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</si>
  <si>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</si>
  <si>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</si>
  <si>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</si>
  <si>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</si>
  <si>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</si>
  <si>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</si>
  <si>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</si>
  <si>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</si>
  <si>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</si>
  <si>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</si>
  <si>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</si>
  <si>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</si>
  <si>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</si>
  <si>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</si>
  <si>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</si>
  <si>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</si>
  <si>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</si>
  <si>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</si>
  <si>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</si>
  <si>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</si>
  <si>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</si>
  <si>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</si>
  <si>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</si>
  <si>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</si>
  <si>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</si>
  <si>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</si>
  <si>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</si>
  <si>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</si>
  <si>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</si>
  <si>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</si>
  <si>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</si>
  <si>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</si>
  <si>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</si>
  <si>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</si>
  <si>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</si>
  <si>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</si>
  <si>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</si>
  <si>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</si>
  <si>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</si>
  <si>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</si>
  <si>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</si>
  <si>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</si>
  <si>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</si>
  <si>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</si>
  <si>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</si>
  <si>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</si>
  <si>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</si>
  <si>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</si>
  <si>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</si>
  <si>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</si>
  <si>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</si>
  <si>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</si>
  <si>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</si>
  <si>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</si>
  <si>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</si>
  <si>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</si>
  <si>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</si>
  <si>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</si>
  <si>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</si>
  <si>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</si>
  <si>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</si>
  <si>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</si>
  <si>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</si>
  <si>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</si>
  <si>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</si>
  <si>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</si>
  <si>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</si>
  <si>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</si>
  <si>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</si>
  <si>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</si>
  <si>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</si>
  <si>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</si>
  <si>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</si>
  <si>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</si>
  <si>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</si>
  <si>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</si>
  <si>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</si>
  <si>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</si>
  <si>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</si>
  <si>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</si>
  <si>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</si>
  <si>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</si>
  <si>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</si>
  <si>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</si>
  <si>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</si>
  <si>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</si>
  <si>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</si>
  <si>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</si>
  <si>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</si>
  <si>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</si>
  <si>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</si>
  <si>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</si>
  <si>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</si>
  <si>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</si>
  <si>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</si>
  <si>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</si>
  <si>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</si>
  <si>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</si>
  <si>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</si>
  <si>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</si>
  <si>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</si>
  <si>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</si>
  <si>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</si>
  <si>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</si>
  <si>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</si>
  <si>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</si>
  <si>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</si>
  <si>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</si>
  <si>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</si>
  <si>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</si>
  <si>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</si>
  <si>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</si>
  <si>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</si>
  <si>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</si>
  <si>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</si>
  <si>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</si>
  <si>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</si>
  <si>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</si>
  <si>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</si>
  <si>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</si>
  <si>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</si>
  <si>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</si>
  <si>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</si>
  <si>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</si>
  <si>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</si>
  <si>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</si>
  <si>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</si>
  <si>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</si>
  <si>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</si>
  <si>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</si>
  <si>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</si>
  <si>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</si>
  <si>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</si>
  <si>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</si>
  <si>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</si>
  <si>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</si>
  <si>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</si>
  <si>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</si>
  <si>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</si>
  <si>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</si>
  <si>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</si>
  <si>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</si>
  <si>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</si>
  <si>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</si>
  <si>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</si>
  <si>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</si>
  <si>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</si>
  <si>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</si>
  <si>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</si>
  <si>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</si>
  <si>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</si>
  <si>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</si>
  <si>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</si>
  <si>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</si>
  <si>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</si>
  <si>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</si>
  <si>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</si>
  <si>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</si>
  <si>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</si>
  <si>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</si>
  <si>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</si>
  <si>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</si>
  <si>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</si>
  <si>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</si>
  <si>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</si>
  <si>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</si>
  <si>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</si>
  <si>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</si>
  <si>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</si>
  <si>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</si>
  <si>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</si>
  <si>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</si>
  <si>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</si>
  <si>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</si>
  <si>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</si>
  <si>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</si>
  <si>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</si>
  <si>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</si>
  <si>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</si>
  <si>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</si>
  <si>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</si>
  <si>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</si>
  <si>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</si>
  <si>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</si>
  <si>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</si>
  <si>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</si>
  <si>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</si>
  <si>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</si>
  <si>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</si>
  <si>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</si>
  <si>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</si>
  <si>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</si>
  <si>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</si>
  <si>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</si>
  <si>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</si>
  <si>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</si>
  <si>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</si>
  <si>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</si>
  <si>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</si>
  <si>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</si>
  <si>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</si>
  <si>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</si>
  <si>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</si>
  <si>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</si>
  <si>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</si>
  <si>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</si>
  <si>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</si>
  <si>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</si>
  <si>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</si>
  <si>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</si>
  <si>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</si>
  <si>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</si>
  <si>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</si>
  <si>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</si>
  <si>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</si>
  <si>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</si>
  <si>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</si>
  <si>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</si>
  <si>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</si>
  <si>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</si>
  <si>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</si>
  <si>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</si>
  <si>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</si>
  <si>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</si>
  <si>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</si>
  <si>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</si>
  <si>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</si>
  <si>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</si>
  <si>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</si>
  <si>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</si>
  <si>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</si>
  <si>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</si>
  <si>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</si>
  <si>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</si>
  <si>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</si>
  <si>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</si>
  <si>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</si>
  <si>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</si>
  <si>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</si>
  <si>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</si>
  <si>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</si>
  <si>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</si>
  <si>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</si>
  <si>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</si>
  <si>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</si>
  <si>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</si>
  <si>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</si>
  <si>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</si>
  <si>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</si>
  <si>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</si>
  <si>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</si>
  <si>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</si>
  <si>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</si>
  <si>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</si>
  <si>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</si>
  <si>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</si>
  <si>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</si>
  <si>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</si>
  <si>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</si>
  <si>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</si>
  <si>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</si>
  <si>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</si>
  <si>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</si>
  <si>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</si>
  <si>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</si>
  <si>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</si>
  <si>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</si>
  <si>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</si>
  <si>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</si>
  <si>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</si>
  <si>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</si>
  <si>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</si>
  <si>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</si>
  <si>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</si>
  <si>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</si>
  <si>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</si>
  <si>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</si>
  <si>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</si>
  <si>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</si>
  <si>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</si>
  <si>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</si>
  <si>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</si>
  <si>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</si>
  <si>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</si>
  <si>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</si>
  <si>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</si>
  <si>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</si>
  <si>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</si>
  <si>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</si>
  <si>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</si>
  <si>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</si>
  <si>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</si>
  <si>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</si>
  <si>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</si>
  <si>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</si>
  <si>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</si>
  <si>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</si>
  <si>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</si>
  <si>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</si>
  <si>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</si>
  <si>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</si>
  <si>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</si>
  <si>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</si>
  <si>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</si>
  <si>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</si>
  <si>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</si>
  <si>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</si>
  <si>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</si>
  <si>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</si>
  <si>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</si>
  <si>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</si>
  <si>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</si>
  <si>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</si>
  <si>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</si>
  <si>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</si>
  <si>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</si>
  <si>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</si>
  <si>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</si>
  <si>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</si>
  <si>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</si>
  <si>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</si>
  <si>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</si>
  <si>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</si>
  <si>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</si>
  <si>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</si>
  <si>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</si>
  <si>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</si>
  <si>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</si>
  <si>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</si>
  <si>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</si>
  <si>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</si>
  <si>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</si>
  <si>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</si>
  <si>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</si>
  <si>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</si>
  <si>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</si>
  <si>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</si>
  <si>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</si>
  <si>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</si>
  <si>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</si>
  <si>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</si>
  <si>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</si>
  <si>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</si>
  <si>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</si>
  <si>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</si>
  <si>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</si>
  <si>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</si>
  <si>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</si>
  <si>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</si>
  <si>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</si>
  <si>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</si>
  <si>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</si>
  <si>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</si>
  <si>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</si>
  <si>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</si>
  <si>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</si>
  <si>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</si>
  <si>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</si>
  <si>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</si>
  <si>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</si>
  <si>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</si>
  <si>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</si>
  <si>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</si>
  <si>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</si>
  <si>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</si>
  <si>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</si>
  <si>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</si>
  <si>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</si>
  <si>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</si>
  <si>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</si>
  <si>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</si>
  <si>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</si>
  <si>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</si>
  <si>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</si>
  <si>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</si>
  <si>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</si>
  <si>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</si>
  <si>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</si>
  <si>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</si>
  <si>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</si>
  <si>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</si>
  <si>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</si>
  <si>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</si>
  <si>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</si>
  <si>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</si>
  <si>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</si>
  <si>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</si>
  <si>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</si>
  <si>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</si>
  <si>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</si>
  <si>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</si>
  <si>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</si>
  <si>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</si>
  <si>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</si>
  <si>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</si>
  <si>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</si>
  <si>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</si>
  <si>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</si>
  <si>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</si>
  <si>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</si>
  <si>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</si>
  <si>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</si>
  <si>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</si>
  <si>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</si>
  <si>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</si>
  <si>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</si>
  <si>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</si>
  <si>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</si>
  <si>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</si>
  <si>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</si>
  <si>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</si>
  <si>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</si>
  <si>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</si>
  <si>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</si>
  <si>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</si>
  <si>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</si>
  <si>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</si>
  <si>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</si>
  <si>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</si>
  <si>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</si>
  <si>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</si>
  <si>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</si>
  <si>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</si>
  <si>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</si>
  <si>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</si>
  <si>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</si>
  <si>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</si>
  <si>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</si>
  <si>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</si>
  <si>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</si>
  <si>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</si>
  <si>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</si>
  <si>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</si>
  <si>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</si>
  <si>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</si>
  <si>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</si>
  <si>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</si>
  <si>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</si>
  <si>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</si>
  <si>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</si>
  <si>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</si>
  <si>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</si>
  <si>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</si>
  <si>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</si>
  <si>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</si>
  <si>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</si>
  <si>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</si>
  <si>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</si>
  <si>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</si>
  <si>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</si>
  <si>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</si>
  <si>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</si>
  <si>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</si>
  <si>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</si>
  <si>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</si>
  <si>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</si>
  <si>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</si>
  <si>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</si>
  <si>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</si>
  <si>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</si>
  <si>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</si>
  <si>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</si>
  <si>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</si>
  <si>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</si>
  <si>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</si>
  <si>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</si>
  <si>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</si>
  <si>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</si>
  <si>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</si>
  <si>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</si>
  <si>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</si>
  <si>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</si>
  <si>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</si>
  <si>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</si>
  <si>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</si>
  <si>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</si>
  <si>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</si>
  <si>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</si>
  <si>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</si>
  <si>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</si>
  <si>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</si>
  <si>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</si>
  <si>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</si>
  <si>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</si>
  <si>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</si>
  <si>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</si>
  <si>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</si>
  <si>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</si>
  <si>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</si>
  <si>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</si>
  <si>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</si>
  <si>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</si>
  <si>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</si>
  <si>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</si>
  <si>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</si>
  <si>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</si>
  <si>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</si>
  <si>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</si>
  <si>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</si>
  <si>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</si>
  <si>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</si>
  <si>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</si>
  <si>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</si>
  <si>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</si>
  <si>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</si>
  <si>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</si>
  <si>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</si>
  <si>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</si>
  <si>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</si>
  <si>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</si>
  <si>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</si>
  <si>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</si>
  <si>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</si>
  <si>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</si>
  <si>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</si>
  <si>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</si>
  <si>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</si>
  <si>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</si>
  <si>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</si>
  <si>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</si>
  <si>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</si>
  <si>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</si>
  <si>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</si>
  <si>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</si>
  <si>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</si>
  <si>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</si>
  <si>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</si>
  <si>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</si>
  <si>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</si>
  <si>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</si>
  <si>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</si>
  <si>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</si>
  <si>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</si>
  <si>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</si>
  <si>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</si>
  <si>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</si>
  <si>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</si>
  <si>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</si>
  <si>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</si>
  <si>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</si>
  <si>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</si>
  <si>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</si>
  <si>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</si>
  <si>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</si>
  <si>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</si>
  <si>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</si>
  <si>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</si>
  <si>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</si>
  <si>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</si>
  <si>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</si>
  <si>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</si>
  <si>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</si>
  <si>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</si>
  <si>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</si>
  <si>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</si>
  <si>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</si>
  <si>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</si>
  <si>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</si>
  <si>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</si>
  <si>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</si>
  <si>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</si>
  <si>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</si>
  <si>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</si>
  <si>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</si>
  <si>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</si>
  <si>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</si>
  <si>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</si>
  <si>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</si>
  <si>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</si>
  <si>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</si>
  <si>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</si>
  <si>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</si>
  <si>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</si>
  <si>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</si>
  <si>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</si>
  <si>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</si>
  <si>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</si>
  <si>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</si>
  <si>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</si>
  <si>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</si>
  <si>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</si>
  <si>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</si>
  <si>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</si>
  <si>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</si>
  <si>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</si>
  <si>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</si>
  <si>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</si>
  <si>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</si>
  <si>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</si>
  <si>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</si>
  <si>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</si>
  <si>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</si>
  <si>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</si>
  <si>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</si>
  <si>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</si>
  <si>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</si>
  <si>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</si>
  <si>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</si>
  <si>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</si>
  <si>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</si>
  <si>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</si>
  <si>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</si>
  <si>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</si>
  <si>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</si>
  <si>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</si>
  <si>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</si>
  <si>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</si>
  <si>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</si>
  <si>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</si>
  <si>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</si>
  <si>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</si>
  <si>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</si>
  <si>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</si>
  <si>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</si>
  <si>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</si>
  <si>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</si>
  <si>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</si>
  <si>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</si>
  <si>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</si>
  <si>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</si>
  <si>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</si>
  <si>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</si>
  <si>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</si>
  <si>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</si>
  <si>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</si>
  <si>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</si>
  <si>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</si>
  <si>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</si>
  <si>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</si>
  <si>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</si>
  <si>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</si>
  <si>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</si>
  <si>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</si>
  <si>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</si>
  <si>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</si>
  <si>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</si>
  <si>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</si>
  <si>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</si>
  <si>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</si>
  <si>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</si>
  <si>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</si>
  <si>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</si>
  <si>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</si>
  <si>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</si>
  <si>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</si>
  <si>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</si>
  <si>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</si>
  <si>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</si>
  <si>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</si>
  <si>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</si>
  <si>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</si>
  <si>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</si>
  <si>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</si>
  <si>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</si>
  <si>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</si>
  <si>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</si>
  <si>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</si>
  <si>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</si>
  <si>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</si>
  <si>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</si>
  <si>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</si>
  <si>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</si>
  <si>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</si>
  <si>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</si>
  <si>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</si>
  <si>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</si>
  <si>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</si>
  <si>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</si>
  <si>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</si>
  <si>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</si>
  <si>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</si>
  <si>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</si>
  <si>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</si>
  <si>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</si>
  <si>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</si>
  <si>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</si>
  <si>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</si>
  <si>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</si>
  <si>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</si>
  <si>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</si>
  <si>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</si>
  <si>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</si>
  <si>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</si>
  <si>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</si>
  <si>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</si>
  <si>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</si>
  <si>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</si>
  <si>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</si>
  <si>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</si>
  <si>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</si>
  <si>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</si>
  <si>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</si>
  <si>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</si>
  <si>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</si>
  <si>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</si>
  <si>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</si>
  <si>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</si>
  <si>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</si>
  <si>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</si>
  <si>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</si>
  <si>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</si>
  <si>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</si>
  <si>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</si>
  <si>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</si>
  <si>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</si>
  <si>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</si>
  <si>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</si>
  <si>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</si>
  <si>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</si>
  <si>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</si>
  <si>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</si>
  <si>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</si>
  <si>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</si>
  <si>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</si>
  <si>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</si>
  <si>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</si>
  <si>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</si>
  <si>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</si>
  <si>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</si>
  <si>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</si>
  <si>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</si>
  <si>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</si>
  <si>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</si>
  <si>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</si>
  <si>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</si>
  <si>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</si>
  <si>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</si>
  <si>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</si>
  <si>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</si>
  <si>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</si>
  <si>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</si>
  <si>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</si>
  <si>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</si>
  <si>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</si>
  <si>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</si>
  <si>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</si>
  <si>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</si>
  <si>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</si>
  <si>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</si>
  <si>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</si>
  <si>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</si>
  <si>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</si>
  <si>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</si>
  <si>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</si>
  <si>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</si>
  <si>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</si>
  <si>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</si>
  <si>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</si>
  <si>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</si>
  <si>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</si>
  <si>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</si>
  <si>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</si>
  <si>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</si>
  <si>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</si>
  <si>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</si>
  <si>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</si>
  <si>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</si>
  <si>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</si>
  <si>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</si>
  <si>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</si>
  <si>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</si>
  <si>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</si>
  <si>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</si>
  <si>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</si>
  <si>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</si>
  <si>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</si>
  <si>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</si>
  <si>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</si>
  <si>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</si>
  <si>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</si>
  <si>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</si>
  <si>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</si>
  <si>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</si>
  <si>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</si>
  <si>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</si>
  <si>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</si>
  <si>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</si>
  <si>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</si>
  <si>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</si>
  <si>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</si>
  <si>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</si>
  <si>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</si>
  <si>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</si>
  <si>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</si>
  <si>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</si>
  <si>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</si>
  <si>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</si>
  <si>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</si>
  <si>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</si>
  <si>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</si>
  <si>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</si>
  <si>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</si>
  <si>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</si>
  <si>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</si>
  <si>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</si>
  <si>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</si>
  <si>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</si>
  <si>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</si>
  <si>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</si>
  <si>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</si>
  <si>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</si>
  <si>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</si>
  <si>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</si>
  <si>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</si>
  <si>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</si>
  <si>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</si>
  <si>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</si>
  <si>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</si>
  <si>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</si>
  <si>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</si>
  <si>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</si>
  <si>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</si>
  <si>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</si>
  <si>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</si>
  <si>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</si>
  <si>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</si>
  <si>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</si>
  <si>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</si>
  <si>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</si>
  <si>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</si>
  <si>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</si>
  <si>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</si>
  <si>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</si>
  <si>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</si>
  <si>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</si>
  <si>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</si>
  <si>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</si>
  <si>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</si>
  <si>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</si>
  <si>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</si>
  <si>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</si>
  <si>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</si>
  <si>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</si>
  <si>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</si>
  <si>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</si>
  <si>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</si>
  <si>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</si>
  <si>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</si>
  <si>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</si>
  <si>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</si>
  <si>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</si>
  <si>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</si>
  <si>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</si>
  <si>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</si>
  <si>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</si>
  <si>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</si>
  <si>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</si>
  <si>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</si>
  <si>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</si>
  <si>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</si>
  <si>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</si>
  <si>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</si>
  <si>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</si>
  <si>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</si>
  <si>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</si>
  <si>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</si>
  <si>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</si>
  <si>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</si>
  <si>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</si>
  <si>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</si>
  <si>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</si>
  <si>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</si>
  <si>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</si>
  <si>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</si>
  <si>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</si>
  <si>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</si>
  <si>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</si>
  <si>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</si>
  <si>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</si>
  <si>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</si>
  <si>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</si>
  <si>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</si>
  <si>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</si>
  <si>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</si>
  <si>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</si>
  <si>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</si>
  <si>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</si>
  <si>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</si>
  <si>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</si>
  <si>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</si>
  <si>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</si>
  <si>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</si>
  <si>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</si>
  <si>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</si>
  <si>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</si>
  <si>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</si>
  <si>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</si>
  <si>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</si>
  <si>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</si>
  <si>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</si>
  <si>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</si>
  <si>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</si>
  <si>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</si>
  <si>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</si>
  <si>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</si>
  <si>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</si>
  <si>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</si>
  <si>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</si>
  <si>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</si>
  <si>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</si>
  <si>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</si>
  <si>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</si>
  <si>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</si>
  <si>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</si>
  <si>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</si>
  <si>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</si>
  <si>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</si>
  <si>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</si>
  <si>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</si>
  <si>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</si>
  <si>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</si>
  <si>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</si>
  <si>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</si>
  <si>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</si>
  <si>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</si>
  <si>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</si>
  <si>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</si>
  <si>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</si>
  <si>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</si>
  <si>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</si>
  <si>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</si>
  <si>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</si>
  <si>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</si>
  <si>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</si>
  <si>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</si>
  <si>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</si>
  <si>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</si>
  <si>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</si>
  <si>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</si>
  <si>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</si>
  <si>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</si>
  <si>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</si>
  <si>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</si>
  <si>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</si>
  <si>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</si>
  <si>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</si>
  <si>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</si>
  <si>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</si>
  <si>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</si>
  <si>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</si>
  <si>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</si>
  <si>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</si>
  <si>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</si>
  <si>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</si>
  <si>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</si>
  <si>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</si>
  <si>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</si>
  <si>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</si>
  <si>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</si>
  <si>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</si>
  <si>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</si>
  <si>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</si>
  <si>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</si>
  <si>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</si>
  <si>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</si>
  <si>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</si>
  <si>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</si>
  <si>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</si>
  <si>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</si>
  <si>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</si>
  <si>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</si>
  <si>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</si>
  <si>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</si>
  <si>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</si>
  <si>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</si>
  <si>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</si>
  <si>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</si>
  <si>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</si>
  <si>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</si>
  <si>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</si>
  <si>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</si>
  <si>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</si>
  <si>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</si>
  <si>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</si>
  <si>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</si>
  <si>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</si>
  <si>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</si>
  <si>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</si>
  <si>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</si>
  <si>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</si>
  <si>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</si>
  <si>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</si>
  <si>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</si>
  <si>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</si>
  <si>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</si>
  <si>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</si>
  <si>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</si>
  <si>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</si>
  <si>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</si>
  <si>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</si>
  <si>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</si>
  <si>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</si>
  <si>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</si>
  <si>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</si>
  <si>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</si>
  <si>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</si>
  <si>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</si>
  <si>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</si>
  <si>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</si>
  <si>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</si>
  <si>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</si>
  <si>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</si>
  <si>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</si>
  <si>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</si>
  <si>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</si>
  <si>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</si>
  <si>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</si>
  <si>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</si>
  <si>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</si>
  <si>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</si>
  <si>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</si>
  <si>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</si>
  <si>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</si>
  <si>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</si>
  <si>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</si>
  <si>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</si>
  <si>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</si>
  <si>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</si>
  <si>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</si>
  <si>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</si>
  <si>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</si>
  <si>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</si>
  <si>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</si>
  <si>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</si>
  <si>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</si>
  <si>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</si>
  <si>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</si>
  <si>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</si>
  <si>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</si>
  <si>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</si>
  <si>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</si>
  <si>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</si>
  <si>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</si>
  <si>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</si>
  <si>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</si>
  <si>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</si>
  <si>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</si>
  <si>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</si>
  <si>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</si>
  <si>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</si>
  <si>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</si>
  <si>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</si>
  <si>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</si>
  <si>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</si>
  <si>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</si>
  <si>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</si>
  <si>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</si>
  <si>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</si>
  <si>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</si>
  <si>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</si>
  <si>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</si>
  <si>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</si>
  <si>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</si>
  <si>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</si>
  <si>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</si>
  <si>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</si>
  <si>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</si>
  <si>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</si>
  <si>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</si>
  <si>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</si>
  <si>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</si>
  <si>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</si>
  <si>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</si>
  <si>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</si>
  <si>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</si>
  <si>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</si>
  <si>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</si>
  <si>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</si>
  <si>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</si>
  <si>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</si>
  <si>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</si>
  <si>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</si>
  <si>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</si>
  <si>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</si>
  <si>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</si>
  <si>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</si>
  <si>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</si>
  <si>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</si>
  <si>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</si>
  <si>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</si>
  <si>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</si>
  <si>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</si>
  <si>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</si>
  <si>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</si>
  <si>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</si>
  <si>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</si>
  <si>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</si>
  <si>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</si>
  <si>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</si>
  <si>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</si>
  <si>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</si>
  <si>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</si>
  <si>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</si>
  <si>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</si>
  <si>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</si>
  <si>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</si>
  <si>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</si>
  <si>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</si>
  <si>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</si>
  <si>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</si>
  <si>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</si>
  <si>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</si>
  <si>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</si>
  <si>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</si>
  <si>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</si>
  <si>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</si>
  <si>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</si>
  <si>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</si>
  <si>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</si>
  <si>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</si>
  <si>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</si>
  <si>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</si>
  <si>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</si>
  <si>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</si>
  <si>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</si>
  <si>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</si>
  <si>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</si>
  <si>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</si>
  <si>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</si>
  <si>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</si>
  <si>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</si>
  <si>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</si>
  <si>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</si>
  <si>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</si>
  <si>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</si>
  <si>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</si>
  <si>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</si>
  <si>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</si>
  <si>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</si>
  <si>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</si>
  <si>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</si>
  <si>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</si>
  <si>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</si>
  <si>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</si>
  <si>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</si>
  <si>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</si>
  <si>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</si>
  <si>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</si>
  <si>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</si>
  <si>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</si>
  <si>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</si>
  <si>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</si>
  <si>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</si>
  <si>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</si>
  <si>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</si>
  <si>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</si>
  <si>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</si>
  <si>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</si>
  <si>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</si>
  <si>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</si>
  <si>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</si>
  <si>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</si>
  <si>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</si>
  <si>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</si>
  <si>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</si>
  <si>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</si>
  <si>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</si>
  <si>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</si>
  <si>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</si>
  <si>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</si>
  <si>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</si>
  <si>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</si>
  <si>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</si>
  <si>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</si>
  <si>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</si>
  <si>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</si>
  <si>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</si>
  <si>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</si>
  <si>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</si>
  <si>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</si>
  <si>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</si>
  <si>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</si>
  <si>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</si>
  <si>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</si>
  <si>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</si>
  <si>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</si>
  <si>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</si>
  <si>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</si>
  <si>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</si>
  <si>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</si>
  <si>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</si>
  <si>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</si>
  <si>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</si>
  <si>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</si>
  <si>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</si>
  <si>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</si>
  <si>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</si>
  <si>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</si>
  <si>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</si>
  <si>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</si>
  <si>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</si>
  <si>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</si>
  <si>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</si>
  <si>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</si>
  <si>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</si>
  <si>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</si>
  <si>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</si>
  <si>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</si>
  <si>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</si>
  <si>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</si>
  <si>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</si>
  <si>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</si>
  <si>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</si>
  <si>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</si>
  <si>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</si>
  <si>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</si>
  <si>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</si>
  <si>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</si>
  <si>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</si>
  <si>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</si>
  <si>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</si>
  <si>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</si>
  <si>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</si>
  <si>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</si>
  <si>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</si>
  <si>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</si>
  <si>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</si>
  <si>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</si>
  <si>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</si>
  <si>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</si>
  <si>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</si>
  <si>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</si>
  <si>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</si>
  <si>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</si>
  <si>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</si>
  <si>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</si>
  <si>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</si>
  <si>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</si>
  <si>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</si>
  <si>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</si>
  <si>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</si>
  <si>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</si>
  <si>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</si>
  <si>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</si>
  <si>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</si>
  <si>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</si>
  <si>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</si>
  <si>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</si>
  <si>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</si>
  <si>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</si>
  <si>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</si>
  <si>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</si>
  <si>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</si>
  <si>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</si>
  <si>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</si>
  <si>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</si>
  <si>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</si>
  <si>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</si>
  <si>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</si>
  <si>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</si>
  <si>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</si>
  <si>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</si>
  <si>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</si>
  <si>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</si>
  <si>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</si>
  <si>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</si>
  <si>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</si>
  <si>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</si>
  <si>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</si>
  <si>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</si>
  <si>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</si>
  <si>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</si>
  <si>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</si>
  <si>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</si>
  <si>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</si>
  <si>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</si>
  <si>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</si>
  <si>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</si>
  <si>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</si>
  <si>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</si>
  <si>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</si>
  <si>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</si>
  <si>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</si>
  <si>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</si>
  <si>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</si>
  <si>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</si>
  <si>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</si>
  <si>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</si>
  <si>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</si>
  <si>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</si>
  <si>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</si>
  <si>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</si>
  <si>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</si>
  <si>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</si>
  <si>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</si>
  <si>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</si>
  <si>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</si>
  <si>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</si>
  <si>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</si>
  <si>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</si>
  <si>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</si>
  <si>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</si>
  <si>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</si>
  <si>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</si>
  <si>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</si>
  <si>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</si>
  <si>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</si>
  <si>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</si>
  <si>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</si>
  <si>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</si>
  <si>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</si>
  <si>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</si>
  <si>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</si>
  <si>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</si>
  <si>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</si>
  <si>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</si>
  <si>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</si>
  <si>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</si>
  <si>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</si>
  <si>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</si>
  <si>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</si>
  <si>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</si>
  <si>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</si>
  <si>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</si>
  <si>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</si>
  <si>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</si>
  <si>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</si>
  <si>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</si>
  <si>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</si>
  <si>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</si>
  <si>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</si>
  <si>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</si>
  <si>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</si>
  <si>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</si>
  <si>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</si>
  <si>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</si>
  <si>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</si>
  <si>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</si>
  <si>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</si>
  <si>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</si>
  <si>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</si>
  <si>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</si>
  <si>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</si>
  <si>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</si>
  <si>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</si>
  <si>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</si>
  <si>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</si>
  <si>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</si>
  <si>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</si>
  <si>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</si>
  <si>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</si>
  <si>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</si>
  <si>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</si>
  <si>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</si>
  <si>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</si>
  <si>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</si>
  <si>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</si>
  <si>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</si>
  <si>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</si>
  <si>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</si>
  <si>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</si>
  <si>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</si>
  <si>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</si>
  <si>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</si>
  <si>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</si>
  <si>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</si>
  <si>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</si>
  <si>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</si>
  <si>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</si>
  <si>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</si>
  <si>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</si>
  <si>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</si>
  <si>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</si>
  <si>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</si>
  <si>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</si>
  <si>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</si>
  <si>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</si>
  <si>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</si>
  <si>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</si>
  <si>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</si>
  <si>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</si>
  <si>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</si>
  <si>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</si>
  <si>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</si>
  <si>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</si>
  <si>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</si>
  <si>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</si>
  <si>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</si>
  <si>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</si>
  <si>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</si>
  <si>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</si>
  <si>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</si>
  <si>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</si>
  <si>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</si>
  <si>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</si>
  <si>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</si>
  <si>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</si>
  <si>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</si>
  <si>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</si>
  <si>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</si>
  <si>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</si>
  <si>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</si>
  <si>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</si>
  <si>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</si>
  <si>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</si>
  <si>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</si>
  <si>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</si>
  <si>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</si>
  <si>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</si>
  <si>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</si>
  <si>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</si>
  <si>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</si>
  <si>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</si>
  <si>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</si>
  <si>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</si>
  <si>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</si>
  <si>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</si>
  <si>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</si>
  <si>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</si>
  <si>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</si>
  <si>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</si>
  <si>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</si>
  <si>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</si>
  <si>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</si>
  <si>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</si>
  <si>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</si>
  <si>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</si>
  <si>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</si>
  <si>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</si>
  <si>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</si>
  <si>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</si>
  <si>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</si>
  <si>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</si>
  <si>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</si>
  <si>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</si>
  <si>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</si>
  <si>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</si>
  <si>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</si>
  <si>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</si>
  <si>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</si>
  <si>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</si>
  <si>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</si>
  <si>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</si>
  <si>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</si>
  <si>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</si>
  <si>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</si>
  <si>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</si>
  <si>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</si>
  <si>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</si>
  <si>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</si>
  <si>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</si>
  <si>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</si>
  <si>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</si>
  <si>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</si>
  <si>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</si>
  <si>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</si>
  <si>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</si>
  <si>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</si>
  <si>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</si>
  <si>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</si>
  <si>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</si>
  <si>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</si>
  <si>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</si>
  <si>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</si>
  <si>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</si>
  <si>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</si>
  <si>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</si>
  <si>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</si>
  <si>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</si>
  <si>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</si>
  <si>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</si>
  <si>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</si>
  <si>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</si>
  <si>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</si>
  <si>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</si>
  <si>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</si>
  <si>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</si>
  <si>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</si>
  <si>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</si>
  <si>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</si>
  <si>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</si>
  <si>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</si>
  <si>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</si>
  <si>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</si>
  <si>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</si>
  <si>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</si>
  <si>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</si>
  <si>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</si>
  <si>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</si>
  <si>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</si>
  <si>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</si>
  <si>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</si>
  <si>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</si>
  <si>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</si>
  <si>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</si>
  <si>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</si>
  <si>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</si>
  <si>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</si>
  <si>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</si>
  <si>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</si>
  <si>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</si>
  <si>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</si>
  <si>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</si>
  <si>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</si>
  <si>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</si>
  <si>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</si>
  <si>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</si>
  <si>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</si>
  <si>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</si>
  <si>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</si>
  <si>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</si>
  <si>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</si>
  <si>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</si>
  <si>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</si>
  <si>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</si>
  <si>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</si>
  <si>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</si>
  <si>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</si>
  <si>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</si>
  <si>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</si>
  <si>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</si>
  <si>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</si>
  <si>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</si>
  <si>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</si>
  <si>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</si>
  <si>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</si>
  <si>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</si>
  <si>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</si>
  <si>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</si>
  <si>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</si>
  <si>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</si>
  <si>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</si>
  <si>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</si>
  <si>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</si>
  <si>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</si>
  <si>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</si>
  <si>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</si>
  <si>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</si>
  <si>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</si>
  <si>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</si>
  <si>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</si>
  <si>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</si>
  <si>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</si>
  <si>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</si>
  <si>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</si>
  <si>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</si>
  <si>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</si>
  <si>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</si>
  <si>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</si>
  <si>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</si>
  <si>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</si>
  <si>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</si>
  <si>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</si>
  <si>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</si>
  <si>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</si>
  <si>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</si>
  <si>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</si>
  <si>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</si>
  <si>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</si>
  <si>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</si>
  <si>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</si>
  <si>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</si>
  <si>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</si>
  <si>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</si>
  <si>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</si>
  <si>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</si>
  <si>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</si>
  <si>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</si>
  <si>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</si>
  <si>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</si>
  <si>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</si>
  <si>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</si>
  <si>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</si>
  <si>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</si>
  <si>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</si>
  <si>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</si>
  <si>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</si>
  <si>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</si>
  <si>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</si>
  <si>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</si>
  <si>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</si>
  <si>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</si>
  <si>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</si>
  <si>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</si>
  <si>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</si>
  <si>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</si>
  <si>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</si>
  <si>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</si>
  <si>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</si>
  <si>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</si>
  <si>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</si>
  <si>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</si>
  <si>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</si>
  <si>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</si>
  <si>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</si>
  <si>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</si>
  <si>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</si>
  <si>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</si>
  <si>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</si>
  <si>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</si>
  <si>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</si>
  <si>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</si>
  <si>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</si>
  <si>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</si>
  <si>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</si>
  <si>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</si>
  <si>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</si>
  <si>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</si>
  <si>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</si>
  <si>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</si>
  <si>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</si>
  <si>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</si>
  <si>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</si>
  <si>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</si>
  <si>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</si>
  <si>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</si>
  <si>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</si>
  <si>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</si>
  <si>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</si>
  <si>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</si>
  <si>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</si>
  <si>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</si>
  <si>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</si>
  <si>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</si>
  <si>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</si>
  <si>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</si>
  <si>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</si>
  <si>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</si>
  <si>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</si>
  <si>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</si>
  <si>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</si>
  <si>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</si>
  <si>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</si>
  <si>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</si>
  <si>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</si>
  <si>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</si>
  <si>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</si>
  <si>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</si>
  <si>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</si>
  <si>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</si>
  <si>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</si>
  <si>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</si>
  <si>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</si>
  <si>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</si>
  <si>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</si>
  <si>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</si>
  <si>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</si>
  <si>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</si>
  <si>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</si>
  <si>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</si>
  <si>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</si>
  <si>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</si>
  <si>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</si>
  <si>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</si>
  <si>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</si>
  <si>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</si>
  <si>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</si>
  <si>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</si>
  <si>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</si>
  <si>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</si>
  <si>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</si>
  <si>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</si>
  <si>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</si>
  <si>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</si>
  <si>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</si>
  <si>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</si>
  <si>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</si>
  <si>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</si>
  <si>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</si>
  <si>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</si>
  <si>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</si>
  <si>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</si>
  <si>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</si>
  <si>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</si>
  <si>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</si>
  <si>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</si>
  <si>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</si>
  <si>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</si>
  <si>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</si>
  <si>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</si>
  <si>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</si>
  <si>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</si>
  <si>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</si>
  <si>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</si>
  <si>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</si>
  <si>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</si>
  <si>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</si>
  <si>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</si>
  <si>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</si>
  <si>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</si>
  <si>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</si>
  <si>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</si>
  <si>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</si>
  <si>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</si>
  <si>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</si>
  <si>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</si>
  <si>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</si>
  <si>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</si>
  <si>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</si>
  <si>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</si>
  <si>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</si>
  <si>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</si>
  <si>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</si>
  <si>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</si>
  <si>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</si>
  <si>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</si>
  <si>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</si>
  <si>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</si>
  <si>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</si>
  <si>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</si>
  <si>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</si>
  <si>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</si>
  <si>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</si>
  <si>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</si>
  <si>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</si>
  <si>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</si>
  <si>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</si>
  <si>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</si>
  <si>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</si>
  <si>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</si>
  <si>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</si>
  <si>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</si>
  <si>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</si>
  <si>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</si>
  <si>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</si>
  <si>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</si>
  <si>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</si>
  <si>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</si>
  <si>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</si>
  <si>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</si>
  <si>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</si>
  <si>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</si>
  <si>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</si>
  <si>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</si>
  <si>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</si>
  <si>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</si>
  <si>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</si>
  <si>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</si>
  <si>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</si>
  <si>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</si>
  <si>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</si>
  <si>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</si>
  <si>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</si>
  <si>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</si>
  <si>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</si>
  <si>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</si>
  <si>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</si>
  <si>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</si>
  <si>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</si>
  <si>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</si>
  <si>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</si>
  <si>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</si>
  <si>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</si>
  <si>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</si>
  <si>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</si>
  <si>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</si>
  <si>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</si>
  <si>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</si>
  <si>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</si>
  <si>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</si>
  <si>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</si>
  <si>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</si>
  <si>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</si>
  <si>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</si>
  <si>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</si>
  <si>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</si>
  <si>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</si>
  <si>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</si>
  <si>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</si>
  <si>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</si>
  <si>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</si>
  <si>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</si>
  <si>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</si>
  <si>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</si>
  <si>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</si>
  <si>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</si>
  <si>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</si>
  <si>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</si>
  <si>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</si>
  <si>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</si>
  <si>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</si>
  <si>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</si>
  <si>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</si>
  <si>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</si>
  <si>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</si>
  <si>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</si>
  <si>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</si>
  <si>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</si>
  <si>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</si>
  <si>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</si>
  <si>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</si>
  <si>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</si>
  <si>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</si>
  <si>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</si>
  <si>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</si>
  <si>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</si>
  <si>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</si>
  <si>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</si>
  <si>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</si>
  <si>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</si>
  <si>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</si>
  <si>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</si>
  <si>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</si>
  <si>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</si>
  <si>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</si>
  <si>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</si>
  <si>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</si>
  <si>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</si>
  <si>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</si>
  <si>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</si>
  <si>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</si>
  <si>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</si>
  <si>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</si>
  <si>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</si>
  <si>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</si>
  <si>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</si>
  <si>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</si>
  <si>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</si>
  <si>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</si>
  <si>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</si>
  <si>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</si>
  <si>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</si>
  <si>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</si>
  <si>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</si>
  <si>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</si>
  <si>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</si>
  <si>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</si>
  <si>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</si>
  <si>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</si>
  <si>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</si>
  <si>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</si>
  <si>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</si>
  <si>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</si>
  <si>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</si>
  <si>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</si>
  <si>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</si>
  <si>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</si>
  <si>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</si>
  <si>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</si>
  <si>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</si>
  <si>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</si>
  <si>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</si>
  <si>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</si>
  <si>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</si>
  <si>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</si>
  <si>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</si>
  <si>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</si>
  <si>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</si>
  <si>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</si>
  <si>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</si>
  <si>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</si>
  <si>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</si>
  <si>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</si>
  <si>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</si>
  <si>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</si>
  <si>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</si>
  <si>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</si>
  <si>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</si>
  <si>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</si>
  <si>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</si>
  <si>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</si>
  <si>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</si>
  <si>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</si>
  <si>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</si>
  <si>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</si>
  <si>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</si>
  <si>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</si>
  <si>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</si>
  <si>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</si>
  <si>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</si>
  <si>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</si>
  <si>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</si>
  <si>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</si>
  <si>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</si>
  <si>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</si>
  <si>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</si>
  <si>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</si>
  <si>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</si>
  <si>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</si>
  <si>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</si>
  <si>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</si>
  <si>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</si>
  <si>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</si>
  <si>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</si>
  <si>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</si>
  <si>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</si>
  <si>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</si>
  <si>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</si>
  <si>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</si>
  <si>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</si>
  <si>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</si>
  <si>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</si>
  <si>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</si>
  <si>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</si>
  <si>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</si>
  <si>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</si>
  <si>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</si>
  <si>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</si>
  <si>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</si>
  <si>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</si>
  <si>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</si>
  <si>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</si>
  <si>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</si>
  <si>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</si>
  <si>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</si>
  <si>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</si>
  <si>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</si>
  <si>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</si>
  <si>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</si>
  <si>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</si>
  <si>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</si>
  <si>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</si>
  <si>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</si>
  <si>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</si>
  <si>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</si>
  <si>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</si>
  <si>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</si>
  <si>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</si>
  <si>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</si>
  <si>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</si>
  <si>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</si>
  <si>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</si>
  <si>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</si>
  <si>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</si>
  <si>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</si>
  <si>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</si>
  <si>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</si>
  <si>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</si>
  <si>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</si>
  <si>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</si>
  <si>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</si>
  <si>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</si>
  <si>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</si>
  <si>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</si>
  <si>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</si>
  <si>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</si>
  <si>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</si>
  <si>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</si>
  <si>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</si>
  <si>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</si>
  <si>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</si>
  <si>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</si>
  <si>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</si>
  <si>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</si>
  <si>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</si>
  <si>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</si>
  <si>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</si>
  <si>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</si>
  <si>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</si>
  <si>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</si>
  <si>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</si>
  <si>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</si>
  <si>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</si>
  <si>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</si>
  <si>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</si>
  <si>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</si>
  <si>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</si>
  <si>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</si>
  <si>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</si>
  <si>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</si>
  <si>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</si>
  <si>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</si>
  <si>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</si>
  <si>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</si>
  <si>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</si>
  <si>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</si>
  <si>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</si>
  <si>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</si>
  <si>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</si>
  <si>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</si>
  <si>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</si>
  <si>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</si>
  <si>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</si>
  <si>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</si>
  <si>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</si>
  <si>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</si>
  <si>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</si>
  <si>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</si>
  <si>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</si>
  <si>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</si>
  <si>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</si>
  <si>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</si>
  <si>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</si>
  <si>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</si>
  <si>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</si>
  <si>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</si>
  <si>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</si>
  <si>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</si>
  <si>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</si>
  <si>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</si>
  <si>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</si>
  <si>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</si>
  <si>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</si>
  <si>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</si>
  <si>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</si>
  <si>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</si>
  <si>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</si>
  <si>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</si>
  <si>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</si>
  <si>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</si>
  <si>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</si>
  <si>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</si>
  <si>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</si>
  <si>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</si>
  <si>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</si>
  <si>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</si>
  <si>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</si>
  <si>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</si>
  <si>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</si>
  <si>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</si>
  <si>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</si>
  <si>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</si>
  <si>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</si>
  <si>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</si>
  <si>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</si>
  <si>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</si>
  <si>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</si>
  <si>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</si>
  <si>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</si>
  <si>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</si>
  <si>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</si>
  <si>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</si>
  <si>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</si>
  <si>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</si>
  <si>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</si>
  <si>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</si>
  <si>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</si>
  <si>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</si>
  <si>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</si>
  <si>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</si>
  <si>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</si>
  <si>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</si>
  <si>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</si>
  <si>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</si>
  <si>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</si>
  <si>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</si>
  <si>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</si>
  <si>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</si>
  <si>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</si>
  <si>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</si>
  <si>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</si>
  <si>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</si>
  <si>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</si>
  <si>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</si>
  <si>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</si>
  <si>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</si>
  <si>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</si>
  <si>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</si>
  <si>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</si>
  <si>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</si>
  <si>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</si>
  <si>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</si>
  <si>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</si>
  <si>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</si>
  <si>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</si>
  <si>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</si>
  <si>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</si>
  <si>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</si>
  <si>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</si>
  <si>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</si>
  <si>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</si>
  <si>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</si>
  <si>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</si>
  <si>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</si>
  <si>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</si>
  <si>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</si>
  <si>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</si>
  <si>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</si>
  <si>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</si>
  <si>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</si>
  <si>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</si>
  <si>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</si>
  <si>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</si>
  <si>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</si>
  <si>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</si>
  <si>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</si>
  <si>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</si>
  <si>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</si>
  <si>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</si>
  <si>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</si>
  <si>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</si>
  <si>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</si>
  <si>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</si>
  <si>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</si>
  <si>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</si>
  <si>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</si>
  <si>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</si>
  <si>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</si>
  <si>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</si>
  <si>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</si>
  <si>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</si>
  <si>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</si>
  <si>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</si>
  <si>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</si>
  <si>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</si>
  <si>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</si>
  <si>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</si>
  <si>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</si>
  <si>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</si>
  <si>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</si>
  <si>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</si>
  <si>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</si>
  <si>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</si>
  <si>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</si>
  <si>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</si>
  <si>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</si>
  <si>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</si>
  <si>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</si>
  <si>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</si>
  <si>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</si>
  <si>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</si>
  <si>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</si>
  <si>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</si>
  <si>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</si>
  <si>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</si>
  <si>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</si>
  <si>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</si>
  <si>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</si>
  <si>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</si>
  <si>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</si>
  <si>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</si>
  <si>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</si>
  <si>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</si>
  <si>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</si>
  <si>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</si>
  <si>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</si>
  <si>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</si>
  <si>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</si>
  <si>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</si>
  <si>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</si>
  <si>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</si>
  <si>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</si>
  <si>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</si>
  <si>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</si>
  <si>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</si>
  <si>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</si>
  <si>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</si>
  <si>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</si>
  <si>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</si>
  <si>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</si>
  <si>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</si>
  <si>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</si>
  <si>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</si>
  <si>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</si>
  <si>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</si>
  <si>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</si>
  <si>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</si>
  <si>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</si>
  <si>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</si>
  <si>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</si>
  <si>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</si>
  <si>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</si>
  <si>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</si>
  <si>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</si>
  <si>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</si>
  <si>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</si>
  <si>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</si>
  <si>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</si>
  <si>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</si>
  <si>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</si>
  <si>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</si>
  <si>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</si>
  <si>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</si>
  <si>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</si>
  <si>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</si>
  <si>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</si>
  <si>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</si>
  <si>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</si>
  <si>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</si>
  <si>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</si>
  <si>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</si>
  <si>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</si>
  <si>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</si>
  <si>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</si>
  <si>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</si>
  <si>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</si>
  <si>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</si>
  <si>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</si>
  <si>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</si>
  <si>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</si>
  <si>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</si>
  <si>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</si>
  <si>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</si>
  <si>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</si>
  <si>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</si>
  <si>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</si>
  <si>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</si>
  <si>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</si>
  <si>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</si>
  <si>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</si>
  <si>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</si>
  <si>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</si>
  <si>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</si>
  <si>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</si>
  <si>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</si>
  <si>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</si>
  <si>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</si>
  <si>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</si>
  <si>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</si>
  <si>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</si>
  <si>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</si>
  <si>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</si>
  <si>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</si>
  <si>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</si>
  <si>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</si>
  <si>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</si>
  <si>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</si>
  <si>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</si>
  <si>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</si>
  <si>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</si>
  <si>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</si>
  <si>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</si>
  <si>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</si>
  <si>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</si>
  <si>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</si>
  <si>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</si>
  <si>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</si>
  <si>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</si>
  <si>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</si>
  <si>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</si>
  <si>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</si>
  <si>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</si>
  <si>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</si>
  <si>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</si>
  <si>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</si>
  <si>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</si>
  <si>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</si>
  <si>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</si>
  <si>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</si>
  <si>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</si>
  <si>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</si>
  <si>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</si>
  <si>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</si>
  <si>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</si>
  <si>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</si>
  <si>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</si>
  <si>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</si>
  <si>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</si>
  <si>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</si>
  <si>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</si>
  <si>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</si>
  <si>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</si>
  <si>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</si>
  <si>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</si>
  <si>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</si>
  <si>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</si>
  <si>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</si>
  <si>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</si>
  <si>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</si>
  <si>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</si>
  <si>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</si>
  <si>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</si>
  <si>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</si>
  <si>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</si>
  <si>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</si>
  <si>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</si>
  <si>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</si>
  <si>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</si>
  <si>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</si>
  <si>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</si>
  <si>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</si>
  <si>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</si>
  <si>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</si>
  <si>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</si>
  <si>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</si>
  <si>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</si>
  <si>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</si>
  <si>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</si>
  <si>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</si>
  <si>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</si>
  <si>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</si>
  <si>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</si>
  <si>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</si>
  <si>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</si>
  <si>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</si>
  <si>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</si>
  <si>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</si>
  <si>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</si>
  <si>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</si>
  <si>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</si>
  <si>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</si>
  <si>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</si>
  <si>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</si>
  <si>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</si>
  <si>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</si>
  <si>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</si>
  <si>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</si>
  <si>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</si>
  <si>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</si>
  <si>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</si>
  <si>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</si>
  <si>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</si>
  <si>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</si>
  <si>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</si>
  <si>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</si>
  <si>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</si>
  <si>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</si>
  <si>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</si>
  <si>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</si>
  <si>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</si>
  <si>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</si>
  <si>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</si>
  <si>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</si>
  <si>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</si>
  <si>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</si>
  <si>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</si>
  <si>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</si>
  <si>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</si>
  <si>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</si>
  <si>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</si>
  <si>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</si>
  <si>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</si>
  <si>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</si>
  <si>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</si>
  <si>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</si>
  <si>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</si>
  <si>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</si>
  <si>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</si>
  <si>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</si>
  <si>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</si>
  <si>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</si>
  <si>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</si>
  <si>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</si>
  <si>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</si>
  <si>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</si>
  <si>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</si>
  <si>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</si>
  <si>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</si>
  <si>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</si>
  <si>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</si>
  <si>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</si>
  <si>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</si>
  <si>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</si>
  <si>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</si>
  <si>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</si>
  <si>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</si>
  <si>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</si>
  <si>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</si>
  <si>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</si>
  <si>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</si>
  <si>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</si>
  <si>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</si>
  <si>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</si>
  <si>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</si>
  <si>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</si>
  <si>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</si>
  <si>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</si>
  <si>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</si>
  <si>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</si>
  <si>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</si>
  <si>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</si>
  <si>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</si>
  <si>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</si>
  <si>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</si>
  <si>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</si>
  <si>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</si>
  <si>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</si>
  <si>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</si>
  <si>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</si>
  <si>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</si>
  <si>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</si>
  <si>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</si>
  <si>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</si>
  <si>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</si>
  <si>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</si>
  <si>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</si>
  <si>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</si>
  <si>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</si>
  <si>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</si>
  <si>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</si>
  <si>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</si>
  <si>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</si>
  <si>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</si>
  <si>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</si>
  <si>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</si>
  <si>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</si>
  <si>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</si>
  <si>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</si>
  <si>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</si>
  <si>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</si>
  <si>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</si>
  <si>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</si>
  <si>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</si>
  <si>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</si>
  <si>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</si>
  <si>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</si>
  <si>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</si>
  <si>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</si>
  <si>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</si>
  <si>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</si>
  <si>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</si>
  <si>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</si>
  <si>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</si>
  <si>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</si>
  <si>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</si>
  <si>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</si>
  <si>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</si>
  <si>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</si>
  <si>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</si>
  <si>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</si>
  <si>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</si>
  <si>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</si>
  <si>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</si>
  <si>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</si>
  <si>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</si>
  <si>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</si>
  <si>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</si>
  <si>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</si>
  <si>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</si>
  <si>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</si>
  <si>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</si>
  <si>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</si>
  <si>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</si>
  <si>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</si>
  <si>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</si>
  <si>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</si>
  <si>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</si>
  <si>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</si>
  <si>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</si>
  <si>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</si>
  <si>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</si>
  <si>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</si>
  <si>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</si>
  <si>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</si>
  <si>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</si>
  <si>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</si>
  <si>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</si>
  <si>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</si>
  <si>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</si>
  <si>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</si>
  <si>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</si>
  <si>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</si>
  <si>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</si>
  <si>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</si>
  <si>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</si>
  <si>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</si>
  <si>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</si>
  <si>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</si>
  <si>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</si>
  <si>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</si>
  <si>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</si>
  <si>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</si>
  <si>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</si>
  <si>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</si>
  <si>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</si>
  <si>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</si>
  <si>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</si>
  <si>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</si>
  <si>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</si>
  <si>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</si>
  <si>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</si>
  <si>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</si>
  <si>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</si>
  <si>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</si>
  <si>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</si>
  <si>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</si>
  <si>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</si>
  <si>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</si>
  <si>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</si>
  <si>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</si>
  <si>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</si>
  <si>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</si>
  <si>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</si>
  <si>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</si>
  <si>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</si>
  <si>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</si>
  <si>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</si>
  <si>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</si>
  <si>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</si>
  <si>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</si>
  <si>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</si>
  <si>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</si>
  <si>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</si>
  <si>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</si>
  <si>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</si>
  <si>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</si>
  <si>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</si>
  <si>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</si>
  <si>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</si>
  <si>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</si>
  <si>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</si>
  <si>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</si>
  <si>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</si>
  <si>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</si>
  <si>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</si>
  <si>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</si>
  <si>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</si>
  <si>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</si>
  <si>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</si>
  <si>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</si>
  <si>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</si>
  <si>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</si>
  <si>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</si>
  <si>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</si>
  <si>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</si>
  <si>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</si>
  <si>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</si>
  <si>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</si>
  <si>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</si>
  <si>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</si>
  <si>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</si>
  <si>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</si>
  <si>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</si>
  <si>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</si>
  <si>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</si>
  <si>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</si>
  <si>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</si>
  <si>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</si>
  <si>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</si>
  <si>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</si>
  <si>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</si>
  <si>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</si>
  <si>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</si>
  <si>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</si>
  <si>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</si>
  <si>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</si>
  <si>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</si>
  <si>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</si>
  <si>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</si>
  <si>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</si>
  <si>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</si>
  <si>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</si>
  <si>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</si>
  <si>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</si>
  <si>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</si>
  <si>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</si>
  <si>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</si>
  <si>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</si>
  <si>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</si>
  <si>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</si>
  <si>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</si>
  <si>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</si>
  <si>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</si>
  <si>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</si>
  <si>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</si>
  <si>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</si>
  <si>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</si>
  <si>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</si>
  <si>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</si>
  <si>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</si>
  <si>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</si>
  <si>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</si>
  <si>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</si>
  <si>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</si>
  <si>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</si>
  <si>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</si>
  <si>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</si>
  <si>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</si>
  <si>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</si>
  <si>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</si>
  <si>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</si>
  <si>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</si>
  <si>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</si>
  <si>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</si>
  <si>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</si>
  <si>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</si>
  <si>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</si>
  <si>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</si>
  <si>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</si>
  <si>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</si>
  <si>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</si>
  <si>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</si>
  <si>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</si>
  <si>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</si>
  <si>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</si>
  <si>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</si>
  <si>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</si>
  <si>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</si>
  <si>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</si>
  <si>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</si>
  <si>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</si>
  <si>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</si>
  <si>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</si>
  <si>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</si>
  <si>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</si>
  <si>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</si>
  <si>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</si>
  <si>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</si>
  <si>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</si>
  <si>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</si>
  <si>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</si>
  <si>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</si>
  <si>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</si>
  <si>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</si>
  <si>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</si>
  <si>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</si>
  <si>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</si>
  <si>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</si>
  <si>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</si>
  <si>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</si>
  <si>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</si>
  <si>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</si>
  <si>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</si>
  <si>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</si>
  <si>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</si>
  <si>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</si>
  <si>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</si>
  <si>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</si>
  <si>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</si>
  <si>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</si>
  <si>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</si>
  <si>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</si>
  <si>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</si>
  <si>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</si>
  <si>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</si>
  <si>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</si>
  <si>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</si>
  <si>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</si>
  <si>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</si>
  <si>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</si>
  <si>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</si>
  <si>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</si>
  <si>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</si>
  <si>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</si>
  <si>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</si>
  <si>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</si>
  <si>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</si>
  <si>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</si>
  <si>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</si>
  <si>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</si>
  <si>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</si>
  <si>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</si>
  <si>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</si>
  <si>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</si>
  <si>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</si>
  <si>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</si>
  <si>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</si>
  <si>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</si>
  <si>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</si>
  <si>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</si>
  <si>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</si>
  <si>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</si>
  <si>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</si>
  <si>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</si>
  <si>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</si>
  <si>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</si>
  <si>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</si>
  <si>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</si>
  <si>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</si>
  <si>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</si>
  <si>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</si>
  <si>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</si>
  <si>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</si>
  <si>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</si>
  <si>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</si>
  <si>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</si>
  <si>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</si>
  <si>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</si>
  <si>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</si>
  <si>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</si>
  <si>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</si>
  <si>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</si>
  <si>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</si>
  <si>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</si>
  <si>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</si>
  <si>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</si>
  <si>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</si>
  <si>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</si>
  <si>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</si>
  <si>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</si>
  <si>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</si>
  <si>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</si>
  <si>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</si>
  <si>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</si>
  <si>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</si>
  <si>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</si>
  <si>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</si>
  <si>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</si>
  <si>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</si>
  <si>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</si>
  <si>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</si>
  <si>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</si>
  <si>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</si>
  <si>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</si>
  <si>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</si>
  <si>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</si>
  <si>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</si>
  <si>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</si>
  <si>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</si>
  <si>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</si>
  <si>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</si>
  <si>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</si>
  <si>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</si>
  <si>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</si>
  <si>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</si>
  <si>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</si>
  <si>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</si>
  <si>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</si>
  <si>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</si>
  <si>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</si>
  <si>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</si>
  <si>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</si>
  <si>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</si>
  <si>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</si>
  <si>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</si>
  <si>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</si>
  <si>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</si>
  <si>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</si>
  <si>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</si>
  <si>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</si>
  <si>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</si>
  <si>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</si>
  <si>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</si>
  <si>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</si>
  <si>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</si>
  <si>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</si>
  <si>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</si>
  <si>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</si>
  <si>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</si>
  <si>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</si>
  <si>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</si>
  <si>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</si>
  <si>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</si>
  <si>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</si>
  <si>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</si>
  <si>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</si>
  <si>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</si>
  <si>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</si>
  <si>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</si>
  <si>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</si>
  <si>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</si>
  <si>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</si>
  <si>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</si>
  <si>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</si>
  <si>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</si>
  <si>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</si>
  <si>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</si>
  <si>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</si>
  <si>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</si>
  <si>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</si>
  <si>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</si>
  <si>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</si>
  <si>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</si>
  <si>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</si>
  <si>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</si>
  <si>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</si>
  <si>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</si>
  <si>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</si>
  <si>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</si>
  <si>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</si>
  <si>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</si>
  <si>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</si>
  <si>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</si>
  <si>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</si>
  <si>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</si>
  <si>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</si>
  <si>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</si>
  <si>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</si>
  <si>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</si>
  <si>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</si>
  <si>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</si>
  <si>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</si>
  <si>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</si>
  <si>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</si>
  <si>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</si>
  <si>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</si>
  <si>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</si>
  <si>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</si>
  <si>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</si>
  <si>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</si>
  <si>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</si>
  <si>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</si>
  <si>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</si>
  <si>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</si>
  <si>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</si>
  <si>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</si>
  <si>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</si>
  <si>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</si>
  <si>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</si>
  <si>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</si>
  <si>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</si>
  <si>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</si>
  <si>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</si>
  <si>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</si>
  <si>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</si>
  <si>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</si>
  <si>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</si>
  <si>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</si>
  <si>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</si>
  <si>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</si>
  <si>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</si>
  <si>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</si>
  <si>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</si>
  <si>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</si>
  <si>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</si>
  <si>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</si>
  <si>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</si>
  <si>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</si>
  <si>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</si>
  <si>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</si>
  <si>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</si>
  <si>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</si>
  <si>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</si>
  <si>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</si>
  <si>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</si>
  <si>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</si>
  <si>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</si>
  <si>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</si>
  <si>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</si>
  <si>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</si>
  <si>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</si>
  <si>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</si>
  <si>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</si>
  <si>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</si>
  <si>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</si>
  <si>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</si>
  <si>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</si>
  <si>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</si>
  <si>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</si>
  <si>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</si>
  <si>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</si>
  <si>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</si>
  <si>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</si>
  <si>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</si>
  <si>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</si>
  <si>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</si>
  <si>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</si>
  <si>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</si>
  <si>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</si>
  <si>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</si>
  <si>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</si>
  <si>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</si>
  <si>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</si>
  <si>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</si>
  <si>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</si>
  <si>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</si>
  <si>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</si>
  <si>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</si>
  <si>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</si>
  <si>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</si>
  <si>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</si>
  <si>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</si>
  <si>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</si>
  <si>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</si>
  <si>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</si>
  <si>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</si>
  <si>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</si>
  <si>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</si>
  <si>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</si>
  <si>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</si>
  <si>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</si>
  <si>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</si>
  <si>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</si>
  <si>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</si>
  <si>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</si>
  <si>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</si>
  <si>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</si>
  <si>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</si>
  <si>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</si>
  <si>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</si>
  <si>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</si>
  <si>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</si>
  <si>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</si>
  <si>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</si>
  <si>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</si>
  <si>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</si>
  <si>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</si>
  <si>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</si>
  <si>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</si>
  <si>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</si>
  <si>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</si>
  <si>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</si>
  <si>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</si>
  <si>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</si>
  <si>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</si>
  <si>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</si>
  <si>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</si>
  <si>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</si>
  <si>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</si>
  <si>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</si>
  <si>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</si>
  <si>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</si>
  <si>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</si>
  <si>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</si>
  <si>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</si>
  <si>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</si>
  <si>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</si>
  <si>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</si>
  <si>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</si>
  <si>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</si>
  <si>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</si>
  <si>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</si>
  <si>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</si>
  <si>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</si>
  <si>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</si>
  <si>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</si>
  <si>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</si>
  <si>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</si>
  <si>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</si>
  <si>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</si>
  <si>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</si>
  <si>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</si>
  <si>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</si>
  <si>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</si>
  <si>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</si>
  <si>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</si>
  <si>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</si>
  <si>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</si>
  <si>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</si>
  <si>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</si>
  <si>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</si>
  <si>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</si>
  <si>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</si>
  <si>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</si>
  <si>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</si>
  <si>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</si>
  <si>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</si>
  <si>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</si>
  <si>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</si>
  <si>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</si>
  <si>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</si>
  <si>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</si>
  <si>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</si>
  <si>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</si>
  <si>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</si>
  <si>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</si>
  <si>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</si>
  <si>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</si>
  <si>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</si>
  <si>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</si>
  <si>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</si>
  <si>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</si>
  <si>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</si>
  <si>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</si>
  <si>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</si>
  <si>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</si>
  <si>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</si>
  <si>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</si>
  <si>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</si>
  <si>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</si>
  <si>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</si>
  <si>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</si>
  <si>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</si>
  <si>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</si>
  <si>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</si>
  <si>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</si>
  <si>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</si>
  <si>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</si>
  <si>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</si>
  <si>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</si>
  <si>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</si>
  <si>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</si>
  <si>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</si>
  <si>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</si>
  <si>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</si>
  <si>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</si>
  <si>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</si>
  <si>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</si>
  <si>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</si>
  <si>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</si>
  <si>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</si>
  <si>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</si>
  <si>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</si>
  <si>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</si>
  <si>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</si>
  <si>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</si>
  <si>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</si>
  <si>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</si>
  <si>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</si>
  <si>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</si>
  <si>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</si>
  <si>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</si>
  <si>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</si>
  <si>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</si>
  <si>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</si>
  <si>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</si>
  <si>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</si>
  <si>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</si>
  <si>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</si>
  <si>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</si>
  <si>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</si>
  <si>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</si>
  <si>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</si>
  <si>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</si>
  <si>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</si>
  <si>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</si>
  <si>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</si>
  <si>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</si>
  <si>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</si>
  <si>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</si>
  <si>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</si>
  <si>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</si>
  <si>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</si>
  <si>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</si>
  <si>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</si>
  <si>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</si>
  <si>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</si>
  <si>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</si>
  <si>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</si>
  <si>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</si>
  <si>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</si>
  <si>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</si>
  <si>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</si>
  <si>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</si>
  <si>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</si>
  <si>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</si>
  <si>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</si>
  <si>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</si>
  <si>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</si>
  <si>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</si>
  <si>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</si>
  <si>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</si>
  <si>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</si>
  <si>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</si>
  <si>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</si>
  <si>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</si>
  <si>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</si>
  <si>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</si>
  <si>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</si>
  <si>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</si>
  <si>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</si>
  <si>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</si>
  <si>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</si>
  <si>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</si>
  <si>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</si>
  <si>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</si>
  <si>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</si>
  <si>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</si>
  <si>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</si>
  <si>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</si>
  <si>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</si>
  <si>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</si>
  <si>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</si>
  <si>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</si>
  <si>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</si>
  <si>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</si>
  <si>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</si>
  <si>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</si>
  <si>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</si>
  <si>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</si>
  <si>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</si>
  <si>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</si>
  <si>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</si>
  <si>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</si>
  <si>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</si>
  <si>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</si>
  <si>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</si>
  <si>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</si>
  <si>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</si>
  <si>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</si>
  <si>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</si>
  <si>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</si>
  <si>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</si>
  <si>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</si>
  <si>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</si>
  <si>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</si>
  <si>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</si>
  <si>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</si>
  <si>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</si>
  <si>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</si>
  <si>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</si>
  <si>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</si>
  <si>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</si>
  <si>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</si>
  <si>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</si>
  <si>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</si>
  <si>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</si>
  <si>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</si>
  <si>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</si>
  <si>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</si>
  <si>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</si>
  <si>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</si>
  <si>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</si>
  <si>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</si>
  <si>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</si>
  <si>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</si>
  <si>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</si>
  <si>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</si>
  <si>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</si>
  <si>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</si>
  <si>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</si>
  <si>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</si>
  <si>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</si>
  <si>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</si>
  <si>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</si>
  <si>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</si>
  <si>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</si>
  <si>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</si>
  <si>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</si>
  <si>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</si>
  <si>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</si>
  <si>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</si>
  <si>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</si>
  <si>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</si>
  <si>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</si>
  <si>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</si>
  <si>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</si>
  <si>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</si>
  <si>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</si>
  <si>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</si>
  <si>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</si>
  <si>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</si>
  <si>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</si>
  <si>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</si>
  <si>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</si>
  <si>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</si>
  <si>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</si>
  <si>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</si>
  <si>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</si>
  <si>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</si>
  <si>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</si>
  <si>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</si>
  <si>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</si>
  <si>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</si>
  <si>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</si>
  <si>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</si>
  <si>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</si>
  <si>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</si>
  <si>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</si>
  <si>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</si>
  <si>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</si>
  <si>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</si>
  <si>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</si>
  <si>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</si>
  <si>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</si>
  <si>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</si>
  <si>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</si>
  <si>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</si>
  <si>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</si>
  <si>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</si>
  <si>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</si>
  <si>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</si>
  <si>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</si>
  <si>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</si>
  <si>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</si>
  <si>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</si>
  <si>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</si>
  <si>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</si>
  <si>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</si>
  <si>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</si>
  <si>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</si>
  <si>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</si>
  <si>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</si>
  <si>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</si>
  <si>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</si>
  <si>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</si>
  <si>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</si>
  <si>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</si>
  <si>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</si>
  <si>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</si>
  <si>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</si>
  <si>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</si>
  <si>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</si>
  <si>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</si>
  <si>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</si>
  <si>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</si>
  <si>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</si>
  <si>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</si>
  <si>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</si>
  <si>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</si>
  <si>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</si>
  <si>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</si>
  <si>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</si>
  <si>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</si>
  <si>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</si>
  <si>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</si>
  <si>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</si>
  <si>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</si>
  <si>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</si>
  <si>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</si>
  <si>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</si>
  <si>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</si>
  <si>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</si>
  <si>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</si>
  <si>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</si>
  <si>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</si>
  <si>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</si>
  <si>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</si>
  <si>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</si>
  <si>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</si>
  <si>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</si>
  <si>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</si>
  <si>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</si>
  <si>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</si>
  <si>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</si>
  <si>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</si>
  <si>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</si>
  <si>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</si>
  <si>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</si>
  <si>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</si>
  <si>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</si>
  <si>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</si>
  <si>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</si>
  <si>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</si>
  <si>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</si>
  <si>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</si>
  <si>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</si>
  <si>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</si>
  <si>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</si>
  <si>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</si>
  <si>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</si>
  <si>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</si>
  <si>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</si>
  <si>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</si>
  <si>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</si>
  <si>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</si>
  <si>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</si>
  <si>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</si>
  <si>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</si>
  <si>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</si>
  <si>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</si>
  <si>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</si>
  <si>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</si>
  <si>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</si>
  <si>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</si>
  <si>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</si>
  <si>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</si>
  <si>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</si>
  <si>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</si>
  <si>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</si>
  <si>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</si>
  <si>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</si>
  <si>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</si>
  <si>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</si>
  <si>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</si>
  <si>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</si>
  <si>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</si>
  <si>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</si>
  <si>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</si>
  <si>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</si>
  <si>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</si>
  <si>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</si>
  <si>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</si>
  <si>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</si>
  <si>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</si>
  <si>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</si>
  <si>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</si>
  <si>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</si>
  <si>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</si>
  <si>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</si>
  <si>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</si>
  <si>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</si>
  <si>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</si>
  <si>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</si>
  <si>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</si>
  <si>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</si>
  <si>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</si>
  <si>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</si>
  <si>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</si>
  <si>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</si>
  <si>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</si>
  <si>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</si>
  <si>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</si>
  <si>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</si>
  <si>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</si>
  <si>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</si>
  <si>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</si>
  <si>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</si>
  <si>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</si>
  <si>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</si>
  <si>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</si>
  <si>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</si>
  <si>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</si>
  <si>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</si>
  <si>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</si>
  <si>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</si>
  <si>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</si>
  <si>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</si>
  <si>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</si>
  <si>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</si>
  <si>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</si>
  <si>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</si>
  <si>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</si>
  <si>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</si>
  <si>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</si>
  <si>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</si>
  <si>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</si>
  <si>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</si>
  <si>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</si>
  <si>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</si>
  <si>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</si>
  <si>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</si>
  <si>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</si>
  <si>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</si>
  <si>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</si>
  <si>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</si>
  <si>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</si>
  <si>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</si>
  <si>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</si>
  <si>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</si>
  <si>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</si>
  <si>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</si>
  <si>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</si>
  <si>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</si>
  <si>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</si>
  <si>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</si>
  <si>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</si>
  <si>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</si>
  <si>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</si>
  <si>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</si>
  <si>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</si>
  <si>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</si>
  <si>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</si>
  <si>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</si>
  <si>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</si>
  <si>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</si>
  <si>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</si>
  <si>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</si>
  <si>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</si>
  <si>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</si>
  <si>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</si>
  <si>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</si>
  <si>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</si>
  <si>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</si>
  <si>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</si>
  <si>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</si>
  <si>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</si>
  <si>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</si>
  <si>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</si>
  <si>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</si>
  <si>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</si>
  <si>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</si>
  <si>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</si>
  <si>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</si>
  <si>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</si>
  <si>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</si>
  <si>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</si>
  <si>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</si>
  <si>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</si>
  <si>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</si>
  <si>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</si>
  <si>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</si>
  <si>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</si>
  <si>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</si>
  <si>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</si>
  <si>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</si>
  <si>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</si>
  <si>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</si>
  <si>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</si>
  <si>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</si>
  <si>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</si>
  <si>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</si>
  <si>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</si>
  <si>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</si>
  <si>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</si>
  <si>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</si>
  <si>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</si>
  <si>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</si>
  <si>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</si>
  <si>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</si>
  <si>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</si>
  <si>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</si>
  <si>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</si>
  <si>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</si>
  <si>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</si>
  <si>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</si>
  <si>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</si>
  <si>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</si>
  <si>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</si>
  <si>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</si>
  <si>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</si>
  <si>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</si>
  <si>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</si>
  <si>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</si>
  <si>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</si>
  <si>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</si>
  <si>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</si>
  <si>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</si>
  <si>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</si>
  <si>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</si>
  <si>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</si>
  <si>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</si>
  <si>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</si>
  <si>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</si>
  <si>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</si>
  <si>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</si>
  <si>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</si>
  <si>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</si>
  <si>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</si>
  <si>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</si>
  <si>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</si>
  <si>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</si>
  <si>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</si>
  <si>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</si>
  <si>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</si>
  <si>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</si>
  <si>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</si>
  <si>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</si>
  <si>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</si>
  <si>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</si>
  <si>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</si>
  <si>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</si>
  <si>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</si>
  <si>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</si>
  <si>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</si>
  <si>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</si>
  <si>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</si>
  <si>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</si>
  <si>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</si>
  <si>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</si>
  <si>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</si>
  <si>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</si>
  <si>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</si>
  <si>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</si>
  <si>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</si>
  <si>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</si>
  <si>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</si>
  <si>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</si>
  <si>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</si>
  <si>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</si>
  <si>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</si>
  <si>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</si>
  <si>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</si>
  <si>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</si>
  <si>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</si>
  <si>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</si>
  <si>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</si>
  <si>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</si>
  <si>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</si>
  <si>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</si>
  <si>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</si>
  <si>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</si>
  <si>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</si>
  <si>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</si>
  <si>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</si>
  <si>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</si>
  <si>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</si>
  <si>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</si>
  <si>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</si>
  <si>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</si>
  <si>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</si>
  <si>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</si>
  <si>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</si>
  <si>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</si>
  <si>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</si>
  <si>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</si>
  <si>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</si>
  <si>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</si>
  <si>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</si>
  <si>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</si>
  <si>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</si>
  <si>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</si>
  <si>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</si>
  <si>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</si>
  <si>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</si>
  <si>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</si>
  <si>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</si>
  <si>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</si>
  <si>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</si>
  <si>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</si>
  <si>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</si>
  <si>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</si>
  <si>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</si>
  <si>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</si>
  <si>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</si>
  <si>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</si>
  <si>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</si>
  <si>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</si>
  <si>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</si>
  <si>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</si>
  <si>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</si>
  <si>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</si>
  <si>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</si>
  <si>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</si>
  <si>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</si>
  <si>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</si>
  <si>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</si>
  <si>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</si>
  <si>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</si>
  <si>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</si>
  <si>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</si>
  <si>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</si>
  <si>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</si>
  <si>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</si>
  <si>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</si>
  <si>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</si>
  <si>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</si>
  <si>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</si>
  <si>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</si>
  <si>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</si>
  <si>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</si>
  <si>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</si>
  <si>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</si>
  <si>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</si>
  <si>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</si>
  <si>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</si>
  <si>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</si>
  <si>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</si>
  <si>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</si>
  <si>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</si>
  <si>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</si>
  <si>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</si>
  <si>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</si>
  <si>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</si>
  <si>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</si>
  <si>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</si>
  <si>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</si>
  <si>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</si>
  <si>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</si>
  <si>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</si>
  <si>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</si>
  <si>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</si>
  <si>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</si>
  <si>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</si>
  <si>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</si>
  <si>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</si>
  <si>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</si>
  <si>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</si>
  <si>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</si>
  <si>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</si>
  <si>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</si>
  <si>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</si>
  <si>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</si>
  <si>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</si>
  <si>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</si>
  <si>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</si>
  <si>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</si>
  <si>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</si>
  <si>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</si>
  <si>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</si>
  <si>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</si>
  <si>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</si>
  <si>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</si>
  <si>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</si>
  <si>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</si>
  <si>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</si>
  <si>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</si>
  <si>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</si>
  <si>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</si>
  <si>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</si>
  <si>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</si>
  <si>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</si>
  <si>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</si>
  <si>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</si>
  <si>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</si>
  <si>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</si>
  <si>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</si>
  <si>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</si>
  <si>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</si>
  <si>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</si>
  <si>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</si>
  <si>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</si>
  <si>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</si>
  <si>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</si>
  <si>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</si>
  <si>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</si>
  <si>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</si>
  <si>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</si>
  <si>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</si>
  <si>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</si>
  <si>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</si>
  <si>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</si>
  <si>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</si>
  <si>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</si>
  <si>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</si>
  <si>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</si>
  <si>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</si>
  <si>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</si>
  <si>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</si>
  <si>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</si>
  <si>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</si>
  <si>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</si>
  <si>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</si>
  <si>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</si>
  <si>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</si>
  <si>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</si>
  <si>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</si>
  <si>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</si>
  <si>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</si>
  <si>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</si>
  <si>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</si>
  <si>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</si>
  <si>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</si>
  <si>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</si>
  <si>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</si>
  <si>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</si>
  <si>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</si>
  <si>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</si>
  <si>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</si>
  <si>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</si>
  <si>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</si>
  <si>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</si>
  <si>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</si>
  <si>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</si>
  <si>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</si>
  <si>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</si>
  <si>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</si>
  <si>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</si>
  <si>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</si>
  <si>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</si>
  <si>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</si>
  <si>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</si>
  <si>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</si>
  <si>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</si>
  <si>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</si>
  <si>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</si>
  <si>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</si>
  <si>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</si>
  <si>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</si>
  <si>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</si>
  <si>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</si>
  <si>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</si>
  <si>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</si>
  <si>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</si>
  <si>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</si>
  <si>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</si>
  <si>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</si>
  <si>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</si>
  <si>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</si>
  <si>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</si>
  <si>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</si>
  <si>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</si>
  <si>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</si>
  <si>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</si>
  <si>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</si>
  <si>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</si>
  <si>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</si>
  <si>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</si>
  <si>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</si>
  <si>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</si>
  <si>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</si>
  <si>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</si>
  <si>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</si>
  <si>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</si>
  <si>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</si>
  <si>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</si>
  <si>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</si>
  <si>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</si>
  <si>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</si>
  <si>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</si>
  <si>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</si>
  <si>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</si>
  <si>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</si>
  <si>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</si>
  <si>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</si>
  <si>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</si>
  <si>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</si>
  <si>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</si>
  <si>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</si>
  <si>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</si>
  <si>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</si>
  <si>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</si>
  <si>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</si>
  <si>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</si>
  <si>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</si>
  <si>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</si>
  <si>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</si>
  <si>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</si>
  <si>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</si>
  <si>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</si>
  <si>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</si>
  <si>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</si>
  <si>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</si>
  <si>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</si>
  <si>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</si>
  <si>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</si>
  <si>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</si>
  <si>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</si>
  <si>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</si>
  <si>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</si>
  <si>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</si>
  <si>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</si>
  <si>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</si>
  <si>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</si>
  <si>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</si>
  <si>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</si>
  <si>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</si>
  <si>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</si>
  <si>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</si>
  <si>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</si>
  <si>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</si>
  <si>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</si>
  <si>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</si>
  <si>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</si>
  <si>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</si>
  <si>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</si>
  <si>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</si>
  <si>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</si>
  <si>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</si>
  <si>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</si>
  <si>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</si>
  <si>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</si>
  <si>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</si>
  <si>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</si>
  <si>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</si>
  <si>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</si>
  <si>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</si>
  <si>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</si>
  <si>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</si>
  <si>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</si>
  <si>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</si>
  <si>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</si>
  <si>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</si>
  <si>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</si>
  <si>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</si>
  <si>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</si>
  <si>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</si>
  <si>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</si>
  <si>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</si>
  <si>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</si>
  <si>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</si>
  <si>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</si>
  <si>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</si>
  <si>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</si>
  <si>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</si>
  <si>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</si>
  <si>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</si>
  <si>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</si>
  <si>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</si>
  <si>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</si>
  <si>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</si>
  <si>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</si>
  <si>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</si>
  <si>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</si>
  <si>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</si>
  <si>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</si>
  <si>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</si>
  <si>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</si>
  <si>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</si>
  <si>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</si>
  <si>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</si>
  <si>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</si>
  <si>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</si>
  <si>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</si>
  <si>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</si>
  <si>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</si>
  <si>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</si>
  <si>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</si>
  <si>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</si>
  <si>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</si>
  <si>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</si>
  <si>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</si>
  <si>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</si>
  <si>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</si>
  <si>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</si>
  <si>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</si>
  <si>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</si>
  <si>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</si>
  <si>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</si>
  <si>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</si>
  <si>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</si>
  <si>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</si>
  <si>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</si>
  <si>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</si>
  <si>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</si>
  <si>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</si>
  <si>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</si>
  <si>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</si>
  <si>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</si>
  <si>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</si>
  <si>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</si>
  <si>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</si>
  <si>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</si>
  <si>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</si>
  <si>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</si>
  <si>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</si>
  <si>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</si>
  <si>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</si>
  <si>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</si>
  <si>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</si>
  <si>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</si>
  <si>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</si>
  <si>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</si>
  <si>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</si>
  <si>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</si>
  <si>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</si>
  <si>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</si>
  <si>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</si>
  <si>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</si>
  <si>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</si>
  <si>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</si>
  <si>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</si>
  <si>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</si>
  <si>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</si>
  <si>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</si>
  <si>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</si>
  <si>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</si>
  <si>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</si>
  <si>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</si>
  <si>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</si>
  <si>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</si>
  <si>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</si>
  <si>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</si>
  <si>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</si>
  <si>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</si>
  <si>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</si>
  <si>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</si>
  <si>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</si>
  <si>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</si>
  <si>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</si>
  <si>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</si>
  <si>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</si>
  <si>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</si>
  <si>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</si>
  <si>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</si>
  <si>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</si>
  <si>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</si>
  <si>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</si>
  <si>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</si>
  <si>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</si>
  <si>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</si>
  <si>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</si>
  <si>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</si>
  <si>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</si>
  <si>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</si>
  <si>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</si>
  <si>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</si>
  <si>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</si>
  <si>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</si>
  <si>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</si>
  <si>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</si>
  <si>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</si>
  <si>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</si>
  <si>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</si>
  <si>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</si>
  <si>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</si>
  <si>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</si>
  <si>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</si>
  <si>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</si>
  <si>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</si>
  <si>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</si>
  <si>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</si>
  <si>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</si>
  <si>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</si>
  <si>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</si>
  <si>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</si>
  <si>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</si>
  <si>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</si>
  <si>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</si>
  <si>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</si>
  <si>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</si>
  <si>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</si>
  <si>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</si>
  <si>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</si>
  <si>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</si>
  <si>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</si>
  <si>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</si>
  <si>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</si>
  <si>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</si>
  <si>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</si>
  <si>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</si>
  <si>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</si>
  <si>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</si>
  <si>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</si>
  <si>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</si>
  <si>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</si>
  <si>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</si>
  <si>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</si>
  <si>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</si>
  <si>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</si>
  <si>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</si>
  <si>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</si>
  <si>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</si>
  <si>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</si>
  <si>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</si>
  <si>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</si>
  <si>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</si>
  <si>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</si>
  <si>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</si>
  <si>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</si>
  <si>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</si>
  <si>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</si>
  <si>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</si>
  <si>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</si>
  <si>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</si>
  <si>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</si>
  <si>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</si>
  <si>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</si>
  <si>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</si>
  <si>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</si>
  <si>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</si>
  <si>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</si>
  <si>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</si>
  <si>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</si>
  <si>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</si>
  <si>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</si>
  <si>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</si>
  <si>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</si>
  <si>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</si>
  <si>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</si>
  <si>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</si>
  <si>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</si>
  <si>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</si>
  <si>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</si>
  <si>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</si>
  <si>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</si>
  <si>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</si>
  <si>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</si>
  <si>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</si>
  <si>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</si>
  <si>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</si>
  <si>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</si>
  <si>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</si>
  <si>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</si>
  <si>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</si>
  <si>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</si>
  <si>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</si>
  <si>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</si>
  <si>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</si>
  <si>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</si>
  <si>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</si>
  <si>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</si>
  <si>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</si>
  <si>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</si>
  <si>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</si>
  <si>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</si>
  <si>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</si>
  <si>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</si>
  <si>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</si>
  <si>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</si>
  <si>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</si>
  <si>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</si>
  <si>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</si>
  <si>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</si>
  <si>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</si>
  <si>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</si>
  <si>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</si>
  <si>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</si>
  <si>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</si>
  <si>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</si>
  <si>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</si>
  <si>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</si>
  <si>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</si>
  <si>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</si>
  <si>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</si>
  <si>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</si>
  <si>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</si>
  <si>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</si>
  <si>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</si>
  <si>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</si>
  <si>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</si>
  <si>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</si>
  <si>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</si>
  <si>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</si>
  <si>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</si>
  <si>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</si>
  <si>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</si>
  <si>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</si>
  <si>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</si>
  <si>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</si>
  <si>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</si>
  <si>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</si>
  <si>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</si>
  <si>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</si>
  <si>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</si>
  <si>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</si>
  <si>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</si>
  <si>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</si>
  <si>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</si>
  <si>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</si>
  <si>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</si>
  <si>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</si>
  <si>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</si>
  <si>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</si>
  <si>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</si>
  <si>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</si>
  <si>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</si>
  <si>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</si>
  <si>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</si>
  <si>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</si>
  <si>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</si>
  <si>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</si>
  <si>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</si>
  <si>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</si>
  <si>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</si>
  <si>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</si>
  <si>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</si>
  <si>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</si>
  <si>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</si>
  <si>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</si>
  <si>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</si>
  <si>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</si>
  <si>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</si>
  <si>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</si>
  <si>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</si>
  <si>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</si>
  <si>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</si>
  <si>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</si>
  <si>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</si>
  <si>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</si>
  <si>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</si>
  <si>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</si>
  <si>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</si>
  <si>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</si>
  <si>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</si>
  <si>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</si>
  <si>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</si>
  <si>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</si>
  <si>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</si>
  <si>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</si>
  <si>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</si>
  <si>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</si>
  <si>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</si>
  <si>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</si>
  <si>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</si>
  <si>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</si>
  <si>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</si>
  <si>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</si>
  <si>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</si>
  <si>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</si>
  <si>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</si>
  <si>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</si>
  <si>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</si>
  <si>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</si>
  <si>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</si>
  <si>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</si>
  <si>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</si>
  <si>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</si>
  <si>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</si>
  <si>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</si>
  <si>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</si>
  <si>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</si>
  <si>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</si>
  <si>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</si>
  <si>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</si>
  <si>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</si>
  <si>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</si>
  <si>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</si>
  <si>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</si>
  <si>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</si>
  <si>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</si>
  <si>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</si>
  <si>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</si>
  <si>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</si>
  <si>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</si>
  <si>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</si>
  <si>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</si>
  <si>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</si>
  <si>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</si>
  <si>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</si>
  <si>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</si>
  <si>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</si>
  <si>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</si>
  <si>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</si>
  <si>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</si>
  <si>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</si>
  <si>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</si>
  <si>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</si>
  <si>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</si>
  <si>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</si>
  <si>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</si>
  <si>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</si>
  <si>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</si>
  <si>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</si>
  <si>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</si>
  <si>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</si>
  <si>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</si>
  <si>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</si>
  <si>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</si>
  <si>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</si>
  <si>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</si>
  <si>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</si>
  <si>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</si>
  <si>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</si>
  <si>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</si>
  <si>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</si>
  <si>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</si>
  <si>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</si>
  <si>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</si>
  <si>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</si>
  <si>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</si>
  <si>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</si>
  <si>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</si>
  <si>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</si>
  <si>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</si>
  <si>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</si>
  <si>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</si>
  <si>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</si>
  <si>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</si>
  <si>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</si>
  <si>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</si>
  <si>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</si>
  <si>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</si>
  <si>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</si>
  <si>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</si>
  <si>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</si>
  <si>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</si>
  <si>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</si>
  <si>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</si>
  <si>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</si>
  <si>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</si>
  <si>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</si>
  <si>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</si>
  <si>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</si>
  <si>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</si>
  <si>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</si>
  <si>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</si>
  <si>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</si>
  <si>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</si>
  <si>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</si>
  <si>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</si>
  <si>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</si>
  <si>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</si>
  <si>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</si>
  <si>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</si>
  <si>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</si>
  <si>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</si>
  <si>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</si>
  <si>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</si>
  <si>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</si>
  <si>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</si>
  <si>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</si>
  <si>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</si>
  <si>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</si>
  <si>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</si>
  <si>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</si>
  <si>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</si>
  <si>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</si>
  <si>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</si>
  <si>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</si>
  <si>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</si>
  <si>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</si>
  <si>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</si>
  <si>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</si>
  <si>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</si>
  <si>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</si>
  <si>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</si>
  <si>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</si>
  <si>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</si>
  <si>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</si>
  <si>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</si>
  <si>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</si>
  <si>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</si>
  <si>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</si>
  <si>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</si>
  <si>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</si>
  <si>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</si>
  <si>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</si>
  <si>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</si>
  <si>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</si>
  <si>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</si>
  <si>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</si>
  <si>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</si>
  <si>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</si>
  <si>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</si>
  <si>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</si>
  <si>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</si>
  <si>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</si>
  <si>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</si>
  <si>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</si>
  <si>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</si>
  <si>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</si>
  <si>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</si>
  <si>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</si>
  <si>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</si>
  <si>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</si>
  <si>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</si>
  <si>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</si>
  <si>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</si>
  <si>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</si>
  <si>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</si>
  <si>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</si>
  <si>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</si>
  <si>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</si>
  <si>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</si>
  <si>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</si>
  <si>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</si>
  <si>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</si>
  <si>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</si>
  <si>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</si>
  <si>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</si>
  <si>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</si>
  <si>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</si>
  <si>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</si>
  <si>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</si>
  <si>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</si>
  <si>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</si>
  <si>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</si>
  <si>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</si>
  <si>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</si>
  <si>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</si>
  <si>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</si>
  <si>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</si>
  <si>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</si>
  <si>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</si>
  <si>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</si>
  <si>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</si>
  <si>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</si>
  <si>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</si>
  <si>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</si>
  <si>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</si>
  <si>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</si>
  <si>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</si>
  <si>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</si>
  <si>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</si>
  <si>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</si>
  <si>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</si>
  <si>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</si>
  <si>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</si>
  <si>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</si>
  <si>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</si>
  <si>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</si>
  <si>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</si>
  <si>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</si>
  <si>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</si>
  <si>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</si>
  <si>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</si>
  <si>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</si>
  <si>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</si>
  <si>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</si>
  <si>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</si>
  <si>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</si>
  <si>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</si>
  <si>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</si>
  <si>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</si>
  <si>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</si>
  <si>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</si>
  <si>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</si>
  <si>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</si>
  <si>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</si>
  <si>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</si>
  <si>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</si>
  <si>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</si>
  <si>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</si>
  <si>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</si>
  <si>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</si>
  <si>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</si>
  <si>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</si>
  <si>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</si>
  <si>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</si>
  <si>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</si>
  <si>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</si>
  <si>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</si>
  <si>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</si>
  <si>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</si>
  <si>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</si>
  <si>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</si>
  <si>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</si>
  <si>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</si>
  <si>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</si>
  <si>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</si>
  <si>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</si>
  <si>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</si>
  <si>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</si>
  <si>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</si>
  <si>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</si>
  <si>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</si>
  <si>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</si>
  <si>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</si>
  <si>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</si>
  <si>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</si>
  <si>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</si>
  <si>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</si>
  <si>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</si>
  <si>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</si>
  <si>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</si>
  <si>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</si>
  <si>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</si>
  <si>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</si>
  <si>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</si>
  <si>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</si>
  <si>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</si>
  <si>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</si>
  <si>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</si>
  <si>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</si>
  <si>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</si>
  <si>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</si>
  <si>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</si>
  <si>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</si>
  <si>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</si>
  <si>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</si>
  <si>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</si>
  <si>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</si>
  <si>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</si>
  <si>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</si>
  <si>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</si>
  <si>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</si>
  <si>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</si>
  <si>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</si>
  <si>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</si>
  <si>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</si>
  <si>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</si>
  <si>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</si>
  <si>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</si>
  <si>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</si>
  <si>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</si>
  <si>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</si>
  <si>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</si>
  <si>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</si>
  <si>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</si>
  <si>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</si>
  <si>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</si>
  <si>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</si>
  <si>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</si>
  <si>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</si>
  <si>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</si>
  <si>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</si>
  <si>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</si>
  <si>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</si>
  <si>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</si>
  <si>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</si>
  <si>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</si>
  <si>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</si>
  <si>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</si>
  <si>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</si>
  <si>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</si>
  <si>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</si>
  <si>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</si>
  <si>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</si>
  <si>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</si>
  <si>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</si>
  <si>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</si>
  <si>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</si>
  <si>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</si>
  <si>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</si>
  <si>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</si>
  <si>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</si>
  <si>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</si>
  <si>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</si>
  <si>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</si>
  <si>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</si>
  <si>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</si>
  <si>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</si>
  <si>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</si>
  <si>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</si>
  <si>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</si>
  <si>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</si>
  <si>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</si>
  <si>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</si>
  <si>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</si>
  <si>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</si>
  <si>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</si>
  <si>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</si>
  <si>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</si>
  <si>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</si>
  <si>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</si>
  <si>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</si>
  <si>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</si>
  <si>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</si>
  <si>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</si>
  <si>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</si>
  <si>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</si>
  <si>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</si>
  <si>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</si>
  <si>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</si>
  <si>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</si>
  <si>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</si>
  <si>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</si>
  <si>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</si>
  <si>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</si>
  <si>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</si>
  <si>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</si>
  <si>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</si>
  <si>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</si>
  <si>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</si>
  <si>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</si>
  <si>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</si>
  <si>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</si>
  <si>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</si>
  <si>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</si>
  <si>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</si>
  <si>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</si>
  <si>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</si>
  <si>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</si>
  <si>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</si>
  <si>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</si>
  <si>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</si>
  <si>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</si>
  <si>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</si>
  <si>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</si>
  <si>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</si>
  <si>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</si>
  <si>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</si>
  <si>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</si>
  <si>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</si>
  <si>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</si>
  <si>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</si>
  <si>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</si>
  <si>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</si>
  <si>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</si>
  <si>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</si>
  <si>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</si>
  <si>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</si>
  <si>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</si>
  <si>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</si>
  <si>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</si>
  <si>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</si>
  <si>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</si>
  <si>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</si>
  <si>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</si>
  <si>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</si>
  <si>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</si>
  <si>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</si>
  <si>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</si>
  <si>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</si>
  <si>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</si>
  <si>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</si>
  <si>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</si>
  <si>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</si>
  <si>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</si>
  <si>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</si>
  <si>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</si>
  <si>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</si>
  <si>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</si>
  <si>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</si>
  <si>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</si>
  <si>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</si>
  <si>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</si>
  <si>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</si>
  <si>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</si>
  <si>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</si>
  <si>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</si>
  <si>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</si>
  <si>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</si>
  <si>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</si>
  <si>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</si>
  <si>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</si>
  <si>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</si>
  <si>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</si>
  <si>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</si>
  <si>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</si>
  <si>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</si>
  <si>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</si>
  <si>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</si>
  <si>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</si>
  <si>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</si>
  <si>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</si>
  <si>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</si>
  <si>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</si>
  <si>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</si>
  <si>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</si>
  <si>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</si>
  <si>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</si>
  <si>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</si>
  <si>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</si>
  <si>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</si>
  <si>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</si>
  <si>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</si>
  <si>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</si>
  <si>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</si>
  <si>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</si>
  <si>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</si>
  <si>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</si>
  <si>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</si>
  <si>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</si>
  <si>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</si>
  <si>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</si>
  <si>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</si>
  <si>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</si>
  <si>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</si>
  <si>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</si>
  <si>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</si>
  <si>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</si>
  <si>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</si>
  <si>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</si>
  <si>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</si>
  <si>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</si>
  <si>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</si>
  <si>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</si>
  <si>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</si>
  <si>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</si>
  <si>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</si>
  <si>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</si>
  <si>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</si>
  <si>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</si>
  <si>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</si>
  <si>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</si>
  <si>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</si>
  <si>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</si>
  <si>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</si>
  <si>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</si>
  <si>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</si>
  <si>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</si>
  <si>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</si>
  <si>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</si>
  <si>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</si>
  <si>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</si>
  <si>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</si>
  <si>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</si>
  <si>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</si>
  <si>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</si>
  <si>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</si>
  <si>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</si>
  <si>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</si>
  <si>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</si>
  <si>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</si>
  <si>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</si>
  <si>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</si>
  <si>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</si>
  <si>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</si>
  <si>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</si>
  <si>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</si>
  <si>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</si>
  <si>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</si>
  <si>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</si>
  <si>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</si>
  <si>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</si>
  <si>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</si>
  <si>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</si>
  <si>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</si>
  <si>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</si>
  <si>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</si>
  <si>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</si>
  <si>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</si>
  <si>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</si>
  <si>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</si>
  <si>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</si>
  <si>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</si>
  <si>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</si>
  <si>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</si>
  <si>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</si>
  <si>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</si>
  <si>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</si>
  <si>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</si>
  <si>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</si>
  <si>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</si>
  <si>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</si>
  <si>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</si>
  <si>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</si>
  <si>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</si>
  <si>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</si>
  <si>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</si>
  <si>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</si>
  <si>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</si>
  <si>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</si>
  <si>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</si>
  <si>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</si>
  <si>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</si>
  <si>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</si>
  <si>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</si>
  <si>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</si>
  <si>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</si>
  <si>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</si>
  <si>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</si>
  <si>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</si>
  <si>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</si>
  <si>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</si>
  <si>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</si>
  <si>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</si>
  <si>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</si>
  <si>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</si>
  <si>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</si>
  <si>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</si>
  <si>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</si>
  <si>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</si>
  <si>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</si>
  <si>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</si>
  <si>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</si>
  <si>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</si>
  <si>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</si>
  <si>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</si>
  <si>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</si>
  <si>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</si>
  <si>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</si>
  <si>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</si>
  <si>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</si>
  <si>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</si>
  <si>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</si>
  <si>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</si>
  <si>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</si>
  <si>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</si>
  <si>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</si>
  <si>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</si>
  <si>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</si>
  <si>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</si>
  <si>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</si>
  <si>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</si>
  <si>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</si>
  <si>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</si>
  <si>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</si>
  <si>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</si>
  <si>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</si>
  <si>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</si>
  <si>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</si>
  <si>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</si>
  <si>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</si>
  <si>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</si>
  <si>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</si>
  <si>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</si>
  <si>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</si>
  <si>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</si>
  <si>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</si>
  <si>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</si>
  <si>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</si>
  <si>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</si>
  <si>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</si>
  <si>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</si>
  <si>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</si>
  <si>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</si>
  <si>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</si>
  <si>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</si>
  <si>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</si>
  <si>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</si>
  <si>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</si>
  <si>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</si>
  <si>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</si>
  <si>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</si>
  <si>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</si>
  <si>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</si>
  <si>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</si>
  <si>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</si>
  <si>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</si>
  <si>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</si>
  <si>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</si>
  <si>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</si>
  <si>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</si>
  <si>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</si>
  <si>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</si>
  <si>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</si>
  <si>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</si>
  <si>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</si>
  <si>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</si>
  <si>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</si>
  <si>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</si>
  <si>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</si>
  <si>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</si>
  <si>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</si>
  <si>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</si>
  <si>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</si>
  <si>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</si>
  <si>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</si>
  <si>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</si>
  <si>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</si>
  <si>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</si>
  <si>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</si>
  <si>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</si>
  <si>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</si>
  <si>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</si>
  <si>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</si>
  <si>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</si>
  <si>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</si>
  <si>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</si>
  <si>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</si>
  <si>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</si>
  <si>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</si>
  <si>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</si>
  <si>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</si>
  <si>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</si>
  <si>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</si>
  <si>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</si>
  <si>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</si>
  <si>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</si>
  <si>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</si>
  <si>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</si>
  <si>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</si>
  <si>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</si>
  <si>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</si>
  <si>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</si>
  <si>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</si>
  <si>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</si>
  <si>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</si>
  <si>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</si>
  <si>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</si>
  <si>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</si>
  <si>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</si>
  <si>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</si>
  <si>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</si>
  <si>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</si>
  <si>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</si>
  <si>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</si>
  <si>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</si>
  <si>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</si>
  <si>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</si>
  <si>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</si>
  <si>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</si>
  <si>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</si>
  <si>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</si>
  <si>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</si>
  <si>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</si>
  <si>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</si>
  <si>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</si>
  <si>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</si>
  <si>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</si>
  <si>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</si>
  <si>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</si>
  <si>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</si>
  <si>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</si>
  <si>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</si>
  <si>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</si>
  <si>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</si>
  <si>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</si>
  <si>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</si>
  <si>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</si>
  <si>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</si>
  <si>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</si>
  <si>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</si>
  <si>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</si>
  <si>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</si>
  <si>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</si>
  <si>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</si>
  <si>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</si>
  <si>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</si>
  <si>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</si>
  <si>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</si>
  <si>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</si>
  <si>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</si>
  <si>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</si>
  <si>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</si>
  <si>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</si>
  <si>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</si>
  <si>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</si>
  <si>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</si>
  <si>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</si>
  <si>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</si>
  <si>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</si>
  <si>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</si>
  <si>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</si>
  <si>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</si>
  <si>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</si>
  <si>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</si>
  <si>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</si>
  <si>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</si>
  <si>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</si>
  <si>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</si>
  <si>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</si>
  <si>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</si>
  <si>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</si>
  <si>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</si>
  <si>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</si>
  <si>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</si>
  <si>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</si>
  <si>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</si>
  <si>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</si>
  <si>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</si>
  <si>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</si>
  <si>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</si>
  <si>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</si>
  <si>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</si>
  <si>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</si>
  <si>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</si>
  <si>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</si>
  <si>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</si>
  <si>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</si>
  <si>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</si>
  <si>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</si>
  <si>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</si>
  <si>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</si>
  <si>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</si>
  <si>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</si>
  <si>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</si>
  <si>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</si>
  <si>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</si>
  <si>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</si>
  <si>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</si>
  <si>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</si>
  <si>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</si>
  <si>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</si>
  <si>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</si>
  <si>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</si>
  <si>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</si>
  <si>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</si>
  <si>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</si>
  <si>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</si>
  <si>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</si>
  <si>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</si>
  <si>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</si>
  <si>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</si>
  <si>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</si>
  <si>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</si>
  <si>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</si>
  <si>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</si>
  <si>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</si>
  <si>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</si>
  <si>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</si>
  <si>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</si>
  <si>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</si>
  <si>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</si>
  <si>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</si>
  <si>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</si>
  <si>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</si>
  <si>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</si>
  <si>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</si>
  <si>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</si>
  <si>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</si>
  <si>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</si>
  <si>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</si>
  <si>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</si>
  <si>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</si>
  <si>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</si>
  <si>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</si>
  <si>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</si>
  <si>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</si>
  <si>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</si>
  <si>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</si>
  <si>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</si>
  <si>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</si>
  <si>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</si>
  <si>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</si>
  <si>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</si>
  <si>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</si>
  <si>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</si>
  <si>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</si>
  <si>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</si>
  <si>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</si>
  <si>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</si>
  <si>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</si>
  <si>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</si>
  <si>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</si>
  <si>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</si>
  <si>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</si>
  <si>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</si>
  <si>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</si>
  <si>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</si>
  <si>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</si>
  <si>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</si>
  <si>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</si>
  <si>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</si>
  <si>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</si>
  <si>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</si>
  <si>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</si>
  <si>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</si>
  <si>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</si>
  <si>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</si>
  <si>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</si>
  <si>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</si>
  <si>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</si>
  <si>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</si>
  <si>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</si>
  <si>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</si>
  <si>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</si>
  <si>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</si>
  <si>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</si>
  <si>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</si>
  <si>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</si>
  <si>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</si>
  <si>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</si>
  <si>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</si>
  <si>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</si>
  <si>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</si>
  <si>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</si>
  <si>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</si>
  <si>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</si>
  <si>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</si>
  <si>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</si>
  <si>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</si>
  <si>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</si>
  <si>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</si>
  <si>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</si>
  <si>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</si>
  <si>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</si>
  <si>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</si>
  <si>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</si>
  <si>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</si>
  <si>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</si>
  <si>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</si>
  <si>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</si>
  <si>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</si>
  <si>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</si>
  <si>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</si>
  <si>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</si>
  <si>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</si>
  <si>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</si>
  <si>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</si>
  <si>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</si>
  <si>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</si>
  <si>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</si>
  <si>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</si>
  <si>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</si>
  <si>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</si>
  <si>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</si>
  <si>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</si>
  <si>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</si>
  <si>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</si>
  <si>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</si>
  <si>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</si>
  <si>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</si>
  <si>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</si>
  <si>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</si>
  <si>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</si>
  <si>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</si>
  <si>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</si>
  <si>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</si>
  <si>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</si>
  <si>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</si>
  <si>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</si>
  <si>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</si>
  <si>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</si>
  <si>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</si>
  <si>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</si>
  <si>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</si>
  <si>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</si>
  <si>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</si>
  <si>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</si>
  <si>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</si>
  <si>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</si>
  <si>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</si>
  <si>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</si>
  <si>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</si>
  <si>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</si>
  <si>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</si>
  <si>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</si>
  <si>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</si>
  <si>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</si>
  <si>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</si>
  <si>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</si>
  <si>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</si>
  <si>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</si>
  <si>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</si>
  <si>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</si>
  <si>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</si>
  <si>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</si>
  <si>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</si>
  <si>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</si>
  <si>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</si>
  <si>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</si>
  <si>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</si>
  <si>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</si>
  <si>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</si>
  <si>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</si>
  <si>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</si>
  <si>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</si>
  <si>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</si>
  <si>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</si>
  <si>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</si>
  <si>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</si>
  <si>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</si>
  <si>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</si>
  <si>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</si>
  <si>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</si>
  <si>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</si>
  <si>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</si>
  <si>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</si>
  <si>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</si>
  <si>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</si>
  <si>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</si>
  <si>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</si>
  <si>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</si>
  <si>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</si>
  <si>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</si>
  <si>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</si>
  <si>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</si>
  <si>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</si>
  <si>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</si>
  <si>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</si>
  <si>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</si>
  <si>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</si>
  <si>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</si>
  <si>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</si>
  <si>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</si>
  <si>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</si>
  <si>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</si>
  <si>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</si>
  <si>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</si>
  <si>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</si>
  <si>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</si>
  <si>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</si>
  <si>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</si>
  <si>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</si>
  <si>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</si>
  <si>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</si>
  <si>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</si>
  <si>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</si>
  <si>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</si>
  <si>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</si>
  <si>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</si>
  <si>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</si>
  <si>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</si>
  <si>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</si>
  <si>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</si>
  <si>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</si>
  <si>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</si>
  <si>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</si>
  <si>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</si>
  <si>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</si>
  <si>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</si>
  <si>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</si>
  <si>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</si>
  <si>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</si>
  <si>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</si>
  <si>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</si>
  <si>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</si>
  <si>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</si>
  <si>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</si>
  <si>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</si>
  <si>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</si>
  <si>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</si>
  <si>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</si>
  <si>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</si>
  <si>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</si>
  <si>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</si>
  <si>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</si>
  <si>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</si>
  <si>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</si>
  <si>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</si>
  <si>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</si>
  <si>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</si>
  <si>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</si>
  <si>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</si>
  <si>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</si>
  <si>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</si>
  <si>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</si>
  <si>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</si>
  <si>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</si>
  <si>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</si>
  <si>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</si>
  <si>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</si>
  <si>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</si>
  <si>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</si>
  <si>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</si>
  <si>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</si>
  <si>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</si>
  <si>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</si>
  <si>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</si>
  <si>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</si>
  <si>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</si>
  <si>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</si>
  <si>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</si>
  <si>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</si>
  <si>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</si>
  <si>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</si>
  <si>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</si>
  <si>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</si>
  <si>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</si>
  <si>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</si>
  <si>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</si>
  <si>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</si>
  <si>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</si>
  <si>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</si>
  <si>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</si>
  <si>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</si>
  <si>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</si>
  <si>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</si>
  <si>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</si>
  <si>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</si>
  <si>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</si>
  <si>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</si>
  <si>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</si>
  <si>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</si>
  <si>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</si>
  <si>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</si>
  <si>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</si>
  <si>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</si>
  <si>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</si>
  <si>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</si>
  <si>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</si>
  <si>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</si>
  <si>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</si>
  <si>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</si>
  <si>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</si>
  <si>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</si>
  <si>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</si>
  <si>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</si>
  <si>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</si>
  <si>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</si>
  <si>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</si>
  <si>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</si>
  <si>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</si>
  <si>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</si>
  <si>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</si>
  <si>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</si>
  <si>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</si>
  <si>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</si>
  <si>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</si>
  <si>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</si>
  <si>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</si>
  <si>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</si>
  <si>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</si>
  <si>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</si>
  <si>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</si>
  <si>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</si>
  <si>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</si>
  <si>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</si>
  <si>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</si>
  <si>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</si>
  <si>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</si>
  <si>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</si>
  <si>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</si>
  <si>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</si>
  <si>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</si>
  <si>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</si>
  <si>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</si>
  <si>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</si>
  <si>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</si>
  <si>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</si>
  <si>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</si>
  <si>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</si>
  <si>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</si>
  <si>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</si>
  <si>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</si>
  <si>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</si>
  <si>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</si>
  <si>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</si>
  <si>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</si>
  <si>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</si>
  <si>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</si>
  <si>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</si>
  <si>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</si>
  <si>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</si>
  <si>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</si>
  <si>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</si>
  <si>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</si>
  <si>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</si>
  <si>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</si>
  <si>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</si>
  <si>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</si>
  <si>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</si>
  <si>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</si>
  <si>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</si>
  <si>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</si>
  <si>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</si>
  <si>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</si>
  <si>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</si>
  <si>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</si>
  <si>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</si>
  <si>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</si>
  <si>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</si>
  <si>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</si>
  <si>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</si>
  <si>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</si>
  <si>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</si>
  <si>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</si>
  <si>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</si>
  <si>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</si>
  <si>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</si>
  <si>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</si>
  <si>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</si>
  <si>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</si>
  <si>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</si>
  <si>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</si>
  <si>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</si>
  <si>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</si>
  <si>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</si>
  <si>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</si>
  <si>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</si>
  <si>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</si>
  <si>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</si>
  <si>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</si>
  <si>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</si>
  <si>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</si>
  <si>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</si>
  <si>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</si>
  <si>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</si>
  <si>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</si>
  <si>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</si>
  <si>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</si>
  <si>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</si>
  <si>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</si>
  <si>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</si>
  <si>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</si>
  <si>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</si>
  <si>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</si>
  <si>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</si>
  <si>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</si>
  <si>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</si>
  <si>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</si>
  <si>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</si>
  <si>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</si>
  <si>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</si>
  <si>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</si>
  <si>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</si>
  <si>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</si>
  <si>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</si>
  <si>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</si>
  <si>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</si>
  <si>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</si>
  <si>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</si>
  <si>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</si>
  <si>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</si>
  <si>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</si>
  <si>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</si>
  <si>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</si>
  <si>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</si>
  <si>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</si>
  <si>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</si>
  <si>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</si>
  <si>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</si>
  <si>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</si>
  <si>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</si>
  <si>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</si>
  <si>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</si>
  <si>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</si>
  <si>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</si>
  <si>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</si>
  <si>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</si>
  <si>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</si>
  <si>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</si>
  <si>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</si>
  <si>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</si>
  <si>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</si>
  <si>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</si>
  <si>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</si>
  <si>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</si>
  <si>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</si>
  <si>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</si>
  <si>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</si>
  <si>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</si>
  <si>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</si>
  <si>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</si>
  <si>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</si>
  <si>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</si>
  <si>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</si>
  <si>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</si>
  <si>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</si>
  <si>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</si>
  <si>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</si>
  <si>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</si>
  <si>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</si>
  <si>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</si>
  <si>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</si>
  <si>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</si>
  <si>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</si>
  <si>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</si>
  <si>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</si>
  <si>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</si>
  <si>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</si>
  <si>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</si>
  <si>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</si>
  <si>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</si>
  <si>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</si>
  <si>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</si>
  <si>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</si>
  <si>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</si>
  <si>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</si>
  <si>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</si>
  <si>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</si>
  <si>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</si>
  <si>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</si>
  <si>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</si>
  <si>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</si>
  <si>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</si>
  <si>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</si>
  <si>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</si>
  <si>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</si>
  <si>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</si>
  <si>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</si>
  <si>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</si>
  <si>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</si>
  <si>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</si>
  <si>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</si>
  <si>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</si>
  <si>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</si>
  <si>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</si>
  <si>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</si>
  <si>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</si>
  <si>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</si>
  <si>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</si>
  <si>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</si>
  <si>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</si>
  <si>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</si>
  <si>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</si>
  <si>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</si>
  <si>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</si>
  <si>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</si>
  <si>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</si>
  <si>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</si>
  <si>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</si>
  <si>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</si>
  <si>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</si>
  <si>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</si>
  <si>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</si>
  <si>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</si>
  <si>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</si>
  <si>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</si>
  <si>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</si>
  <si>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</si>
  <si>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</si>
  <si>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</si>
  <si>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</si>
  <si>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</si>
  <si>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</si>
  <si>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</si>
  <si>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</si>
  <si>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</si>
  <si>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</si>
  <si>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</si>
  <si>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</si>
  <si>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</si>
  <si>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</si>
  <si>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</si>
  <si>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</si>
  <si>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</si>
  <si>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</si>
  <si>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</si>
  <si>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</si>
  <si>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</si>
  <si>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</si>
  <si>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</si>
  <si>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</si>
  <si>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</si>
  <si>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</si>
  <si>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</si>
  <si>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</si>
  <si>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</si>
  <si>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</si>
  <si>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</si>
  <si>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</si>
  <si>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</si>
  <si>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</si>
  <si>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</si>
  <si>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</si>
  <si>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</si>
  <si>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</si>
  <si>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</si>
  <si>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</si>
  <si>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</si>
  <si>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</si>
  <si>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</si>
  <si>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</si>
  <si>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</si>
  <si>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</si>
  <si>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</si>
  <si>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</si>
  <si>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</si>
  <si>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</si>
  <si>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</si>
  <si>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</si>
  <si>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</si>
  <si>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</si>
  <si>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</si>
  <si>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</si>
  <si>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</si>
  <si>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</si>
  <si>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</si>
  <si>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</si>
  <si>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</si>
  <si>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</si>
  <si>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</si>
  <si>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</si>
  <si>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</si>
  <si>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</si>
  <si>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</si>
  <si>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</si>
  <si>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</si>
  <si>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</si>
  <si>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</si>
  <si>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</si>
  <si>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</si>
  <si>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</si>
  <si>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</si>
  <si>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</si>
  <si>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</si>
  <si>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</si>
  <si>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</si>
  <si>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</si>
  <si>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</si>
  <si>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</si>
  <si>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</si>
  <si>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</si>
  <si>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</si>
  <si>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</si>
  <si>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</si>
  <si>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</si>
  <si>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</si>
  <si>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</si>
  <si>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</si>
  <si>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</si>
  <si>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</si>
  <si>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</si>
  <si>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</si>
  <si>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</si>
  <si>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</si>
  <si>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</si>
  <si>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</si>
  <si>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</si>
  <si>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</si>
  <si>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</si>
  <si>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</si>
  <si>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</si>
  <si>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</si>
  <si>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</si>
  <si>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</si>
  <si>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</si>
  <si>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</si>
  <si>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</si>
  <si>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</si>
  <si>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</si>
  <si>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</si>
  <si>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</si>
  <si>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</si>
  <si>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</si>
  <si>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</si>
  <si>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</si>
  <si>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</si>
  <si>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</si>
  <si>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</si>
  <si>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</si>
  <si>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</si>
  <si>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</si>
  <si>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</si>
  <si>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</si>
  <si>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</si>
  <si>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</si>
  <si>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</si>
  <si>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</si>
  <si>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</si>
  <si>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</si>
  <si>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</si>
  <si>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</si>
  <si>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</si>
  <si>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</si>
  <si>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</si>
  <si>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</si>
  <si>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</si>
  <si>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</si>
  <si>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</si>
  <si>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</si>
  <si>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</si>
  <si>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</si>
  <si>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</si>
  <si>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</si>
  <si>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</si>
  <si>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</si>
  <si>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</si>
  <si>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</si>
  <si>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</si>
  <si>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</si>
  <si>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</si>
  <si>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</si>
  <si>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</si>
  <si>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</si>
  <si>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</si>
  <si>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</si>
  <si>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</si>
  <si>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</si>
  <si>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</si>
  <si>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</si>
  <si>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</si>
  <si>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</si>
  <si>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</si>
  <si>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</si>
  <si>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</si>
  <si>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</si>
  <si>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</si>
  <si>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</si>
  <si>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</si>
  <si>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</si>
  <si>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</si>
  <si>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</si>
  <si>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</si>
  <si>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</si>
  <si>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</si>
  <si>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</si>
  <si>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</si>
  <si>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</si>
  <si>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</si>
  <si>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</si>
  <si>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</si>
  <si>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</si>
  <si>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</si>
  <si>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</si>
  <si>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</si>
  <si>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</si>
  <si>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</si>
  <si>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</si>
  <si>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</si>
  <si>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</si>
  <si>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</si>
  <si>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</si>
  <si>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</si>
  <si>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</si>
  <si>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</si>
  <si>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</si>
  <si>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</si>
  <si>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</si>
  <si>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</si>
  <si>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</si>
  <si>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</si>
  <si>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</si>
  <si>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</si>
  <si>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</si>
  <si>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</si>
  <si>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</si>
  <si>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</si>
  <si>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</si>
  <si>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</si>
  <si>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</si>
  <si>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</si>
  <si>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</si>
  <si>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</si>
  <si>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</si>
  <si>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</si>
  <si>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</si>
  <si>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</si>
  <si>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</si>
  <si>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</si>
  <si>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</si>
  <si>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</si>
  <si>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</si>
  <si>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</si>
  <si>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</si>
  <si>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</si>
  <si>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</si>
  <si>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</si>
  <si>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</si>
  <si>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</si>
  <si>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</si>
  <si>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</si>
  <si>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</si>
  <si>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</si>
  <si>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</si>
  <si>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</si>
  <si>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</si>
  <si>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</si>
  <si>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</si>
  <si>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</si>
  <si>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</si>
  <si>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</si>
  <si>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</si>
  <si>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</si>
  <si>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</si>
  <si>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</si>
  <si>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</si>
  <si>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</si>
  <si>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</si>
  <si>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</si>
  <si>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</si>
  <si>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</si>
  <si>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</si>
  <si>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</si>
  <si>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</si>
  <si>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</si>
  <si>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</si>
  <si>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</si>
  <si>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</si>
  <si>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</si>
  <si>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</si>
  <si>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</si>
  <si>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</si>
  <si>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</si>
  <si>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</si>
  <si>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</si>
  <si>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</si>
  <si>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</si>
  <si>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</si>
  <si>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</si>
  <si>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</si>
  <si>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</si>
  <si>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</si>
  <si>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</si>
  <si>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</si>
  <si>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</si>
  <si>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</si>
  <si>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</si>
  <si>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</si>
  <si>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</si>
  <si>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</si>
  <si>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</si>
  <si>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</si>
  <si>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</si>
  <si>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</si>
  <si>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</si>
  <si>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</si>
  <si>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</si>
  <si>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</si>
  <si>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</si>
  <si>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</si>
  <si>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</si>
  <si>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</si>
  <si>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</si>
  <si>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</si>
  <si>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</si>
  <si>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</si>
  <si>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</si>
  <si>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</si>
  <si>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</si>
  <si>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</si>
  <si>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</si>
  <si>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</si>
  <si>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</si>
  <si>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</si>
  <si>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</si>
  <si>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</si>
  <si>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</si>
  <si>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</si>
  <si>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</si>
  <si>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</si>
  <si>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</si>
  <si>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</si>
  <si>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</si>
  <si>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</si>
  <si>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</si>
  <si>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</si>
  <si>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</si>
  <si>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</si>
  <si>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</si>
  <si>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</si>
  <si>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</si>
  <si>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</si>
  <si>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</si>
  <si>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</si>
  <si>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</si>
  <si>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</si>
  <si>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</si>
  <si>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</si>
  <si>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</si>
  <si>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</si>
  <si>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</si>
  <si>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</si>
  <si>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</si>
  <si>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</si>
  <si>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</si>
  <si>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</si>
  <si>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</si>
  <si>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</si>
  <si>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</si>
  <si>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</si>
  <si>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</si>
  <si>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</si>
  <si>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</si>
  <si>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</si>
  <si>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</si>
  <si>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</si>
  <si>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</si>
  <si>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</si>
  <si>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</si>
  <si>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</si>
  <si>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</si>
  <si>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</si>
  <si>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</si>
  <si>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</si>
  <si>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</si>
  <si>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</si>
  <si>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</si>
  <si>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</si>
  <si>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</si>
  <si>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</si>
  <si>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</si>
  <si>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</si>
  <si>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</si>
  <si>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</si>
  <si>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</si>
  <si>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</si>
  <si>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</si>
  <si>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</si>
  <si>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</si>
  <si>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</si>
  <si>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</si>
  <si>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</si>
  <si>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</si>
  <si>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</si>
  <si>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</si>
  <si>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</si>
  <si>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</si>
  <si>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</si>
  <si>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</si>
  <si>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</si>
  <si>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</si>
  <si>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</si>
  <si>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</si>
  <si>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</si>
  <si>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</si>
  <si>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</si>
  <si>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</si>
  <si>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</si>
  <si>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</si>
  <si>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</si>
  <si>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</si>
  <si>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</si>
  <si>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</si>
  <si>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</si>
  <si>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</si>
  <si>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</si>
  <si>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</si>
  <si>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</si>
  <si>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</si>
  <si>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</si>
  <si>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</si>
  <si>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</si>
  <si>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</si>
  <si>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</si>
  <si>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</si>
  <si>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</si>
  <si>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</si>
  <si>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</si>
  <si>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</si>
  <si>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</si>
  <si>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</si>
  <si>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</si>
  <si>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</si>
  <si>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</si>
  <si>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</si>
  <si>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</si>
  <si>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</si>
  <si>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</si>
  <si>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</si>
  <si>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</si>
  <si>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</si>
  <si>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</si>
  <si>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</si>
  <si>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</si>
  <si>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</si>
  <si>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</si>
  <si>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</si>
  <si>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</si>
  <si>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</si>
  <si>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</si>
  <si>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</si>
  <si>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</si>
  <si>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</si>
  <si>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</si>
  <si>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</si>
  <si>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</si>
  <si>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</si>
  <si>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</si>
  <si>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</si>
  <si>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</si>
  <si>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</si>
  <si>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</si>
  <si>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</si>
  <si>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</si>
  <si>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</si>
  <si>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</si>
  <si>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</si>
  <si>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</si>
  <si>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</si>
  <si>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</si>
  <si>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</si>
  <si>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</si>
  <si>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</si>
  <si>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</si>
  <si>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</si>
  <si>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</si>
  <si>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</si>
  <si>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</si>
  <si>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</si>
  <si>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</si>
  <si>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</si>
  <si>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</si>
  <si>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</si>
  <si>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</si>
  <si>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</si>
  <si>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</si>
  <si>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</si>
  <si>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</si>
  <si>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</si>
  <si>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</si>
  <si>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</si>
  <si>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</si>
  <si>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</si>
  <si>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</si>
  <si>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</si>
  <si>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</si>
  <si>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</si>
  <si>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</si>
  <si>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</si>
  <si>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</si>
  <si>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</si>
  <si>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</si>
  <si>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</si>
  <si>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</si>
  <si>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</si>
  <si>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</si>
  <si>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</si>
  <si>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</si>
  <si>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</si>
  <si>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</si>
  <si>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</si>
  <si>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</si>
  <si>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</si>
  <si>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</si>
  <si>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</si>
  <si>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</si>
  <si>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</si>
  <si>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</si>
  <si>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</si>
  <si>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</si>
  <si>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</si>
  <si>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</si>
  <si>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</si>
  <si>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</si>
  <si>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</si>
  <si>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</si>
  <si>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</si>
  <si>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</si>
  <si>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</si>
  <si>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</si>
  <si>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</si>
  <si>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</si>
  <si>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</si>
  <si>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</si>
  <si>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</si>
  <si>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</si>
  <si>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</si>
  <si>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</si>
  <si>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</si>
  <si>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</si>
  <si>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</si>
  <si>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</si>
  <si>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</si>
  <si>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</si>
  <si>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</si>
  <si>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</si>
  <si>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</si>
  <si>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</si>
  <si>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</si>
  <si>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</si>
  <si>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</si>
  <si>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</si>
  <si>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</si>
  <si>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</si>
  <si>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</si>
  <si>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</si>
  <si>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</si>
  <si>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</si>
  <si>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</si>
  <si>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</si>
  <si>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</si>
  <si>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</si>
  <si>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</si>
  <si>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</si>
  <si>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</si>
  <si>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</si>
  <si>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</si>
  <si>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</si>
  <si>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</si>
  <si>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</si>
  <si>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</si>
  <si>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</si>
  <si>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</si>
  <si>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</si>
  <si>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</si>
  <si>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</si>
  <si>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</si>
  <si>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</si>
  <si>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</si>
  <si>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</si>
  <si>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</si>
  <si>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</si>
  <si>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</si>
  <si>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</si>
  <si>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</si>
  <si>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</si>
  <si>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</si>
  <si>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</si>
  <si>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</si>
  <si>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</si>
  <si>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</si>
  <si>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</si>
  <si>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</si>
  <si>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</si>
  <si>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</si>
  <si>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</si>
  <si>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</si>
  <si>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</si>
  <si>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</si>
  <si>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</si>
  <si>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</si>
  <si>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</si>
  <si>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</si>
  <si>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</si>
  <si>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</si>
  <si>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</si>
  <si>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</si>
  <si>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</si>
  <si>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</si>
  <si>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</si>
  <si>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</si>
  <si>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</si>
  <si>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</si>
  <si>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</si>
  <si>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</si>
  <si>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</si>
  <si>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</si>
  <si>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</si>
  <si>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</si>
  <si>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</si>
  <si>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</si>
  <si>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</si>
  <si>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</si>
  <si>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</si>
  <si>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</si>
  <si>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</si>
  <si>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</si>
  <si>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</si>
  <si>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</si>
  <si>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</si>
  <si>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</si>
  <si>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</si>
  <si>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</si>
  <si>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</si>
  <si>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</si>
  <si>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</si>
  <si>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</si>
  <si>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</si>
  <si>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</si>
  <si>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</si>
  <si>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</si>
  <si>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</si>
  <si>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</si>
  <si>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</si>
  <si>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</si>
  <si>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</si>
  <si>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</si>
  <si>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</si>
  <si>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</si>
  <si>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</si>
  <si>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</si>
  <si>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</si>
  <si>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</si>
  <si>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</si>
  <si>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</si>
  <si>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</si>
  <si>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</si>
  <si>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</si>
  <si>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</si>
  <si>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</si>
  <si>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</si>
  <si>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</si>
  <si>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</si>
  <si>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</si>
  <si>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</si>
  <si>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</si>
  <si>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</si>
  <si>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</si>
  <si>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</si>
  <si>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</si>
  <si>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</si>
  <si>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</si>
  <si>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</si>
  <si>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</si>
  <si>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</si>
  <si>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</si>
  <si>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</si>
  <si>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</si>
  <si>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</si>
  <si>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</si>
  <si>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</si>
  <si>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</si>
  <si>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</si>
  <si>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</si>
  <si>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</si>
  <si>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</si>
  <si>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</si>
  <si>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</si>
  <si>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</si>
  <si>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</si>
  <si>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</si>
  <si>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</si>
  <si>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</si>
  <si>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</si>
  <si>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</si>
  <si>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</si>
  <si>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</si>
  <si>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</si>
  <si>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</si>
  <si>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</si>
  <si>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</si>
  <si>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</si>
  <si>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</si>
  <si>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</si>
  <si>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</si>
  <si>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</si>
  <si>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</si>
  <si>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</si>
  <si>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</si>
  <si>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</si>
  <si>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</si>
  <si>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</si>
  <si>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</si>
  <si>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</si>
  <si>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</si>
  <si>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</si>
  <si>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</si>
  <si>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</si>
  <si>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</si>
  <si>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</si>
  <si>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</si>
  <si>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</si>
  <si>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</si>
  <si>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</si>
  <si>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</si>
  <si>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</si>
  <si>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</si>
  <si>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</si>
  <si>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</si>
  <si>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</si>
  <si>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</si>
  <si>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</si>
  <si>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</si>
  <si>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</si>
  <si>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</si>
  <si>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</si>
  <si>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</si>
  <si>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</si>
  <si>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</si>
  <si>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</si>
  <si>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</si>
  <si>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</si>
  <si>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</si>
  <si>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</si>
  <si>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</si>
  <si>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</si>
  <si>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</si>
  <si>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</si>
  <si>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</si>
  <si>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</si>
  <si>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</si>
  <si>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</si>
  <si>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</si>
  <si>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</si>
  <si>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</si>
  <si>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</si>
  <si>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</si>
  <si>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</si>
  <si>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</si>
  <si>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</si>
  <si>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</si>
  <si>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</si>
  <si>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</si>
  <si>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</si>
  <si>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</si>
  <si>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</si>
  <si>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</si>
  <si>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</si>
  <si>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</si>
  <si>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</si>
  <si>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</si>
  <si>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</si>
  <si>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</si>
  <si>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</si>
  <si>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</si>
  <si>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</si>
  <si>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</si>
  <si>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</si>
  <si>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</si>
  <si>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</si>
  <si>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</si>
  <si>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</si>
  <si>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</si>
  <si>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</si>
  <si>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</si>
  <si>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</si>
  <si>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</si>
  <si>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</si>
  <si>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</si>
  <si>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</si>
  <si>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</si>
  <si>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</si>
  <si>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</si>
  <si>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</si>
  <si>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</si>
  <si>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</si>
  <si>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</si>
  <si>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</si>
  <si>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</si>
  <si>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</si>
  <si>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</si>
  <si>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</si>
  <si>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</si>
  <si>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</si>
  <si>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</si>
  <si>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</si>
  <si>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</si>
  <si>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</si>
  <si>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</si>
  <si>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</si>
  <si>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</si>
  <si>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</si>
  <si>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</si>
  <si>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</si>
  <si>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</si>
  <si>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</si>
  <si>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</si>
  <si>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</si>
  <si>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</si>
  <si>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</si>
  <si>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</si>
  <si>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</si>
  <si>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</si>
  <si>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</si>
  <si>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</si>
  <si>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</si>
  <si>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</si>
  <si>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</si>
  <si>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</si>
  <si>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</si>
  <si>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</si>
  <si>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</si>
  <si>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</si>
  <si>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</si>
  <si>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</si>
  <si>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</si>
  <si>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</si>
  <si>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</si>
  <si>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</si>
  <si>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</si>
  <si>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</si>
  <si>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</si>
  <si>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</si>
  <si>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</si>
  <si>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</si>
  <si>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</si>
  <si>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</si>
  <si>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</si>
  <si>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</si>
  <si>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</si>
  <si>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</si>
  <si>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</si>
  <si>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</si>
  <si>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</si>
  <si>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</si>
  <si>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</si>
  <si>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</si>
  <si>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</si>
  <si>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</si>
  <si>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</si>
  <si>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</si>
  <si>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</si>
  <si>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</si>
  <si>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</si>
  <si>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</si>
  <si>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</si>
  <si>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</si>
  <si>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</si>
  <si>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</si>
  <si>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</si>
  <si>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</si>
  <si>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</si>
  <si>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</si>
  <si>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</si>
  <si>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</si>
  <si>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</si>
  <si>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</si>
  <si>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</si>
  <si>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</si>
  <si>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</si>
  <si>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</si>
  <si>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</si>
  <si>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</si>
  <si>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</si>
  <si>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</si>
  <si>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</si>
  <si>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</si>
  <si>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</si>
  <si>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</si>
  <si>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</si>
  <si>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</si>
  <si>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</si>
  <si>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</si>
  <si>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</si>
  <si>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</si>
  <si>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</si>
  <si>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</si>
  <si>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</si>
  <si>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</si>
  <si>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</si>
  <si>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</si>
  <si>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</si>
  <si>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</si>
  <si>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</si>
  <si>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</si>
  <si>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</si>
  <si>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</si>
  <si>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</si>
  <si>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</si>
  <si>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</si>
  <si>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</si>
  <si>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</si>
  <si>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</si>
  <si>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</si>
  <si>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</si>
  <si>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</si>
  <si>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</si>
  <si>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</si>
  <si>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</si>
  <si>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</si>
  <si>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</si>
  <si>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</si>
  <si>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</si>
  <si>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</si>
  <si>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</si>
  <si>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</si>
  <si>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</si>
  <si>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</si>
  <si>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</si>
  <si>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</si>
  <si>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</si>
  <si>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</si>
  <si>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</si>
  <si>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</si>
  <si>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</si>
  <si>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</si>
  <si>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</si>
  <si>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</si>
  <si>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</si>
  <si>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</si>
  <si>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</si>
  <si>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</si>
  <si>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</si>
  <si>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</si>
  <si>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</si>
  <si>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</si>
  <si>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</si>
  <si>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</si>
  <si>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</si>
  <si>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</si>
  <si>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</si>
  <si>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</si>
  <si>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</si>
  <si>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</si>
  <si>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</si>
  <si>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</si>
  <si>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</si>
  <si>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</si>
  <si>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</si>
  <si>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</si>
  <si>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</si>
  <si>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</si>
  <si>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</si>
  <si>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</si>
  <si>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</si>
  <si>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</si>
  <si>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</si>
  <si>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</si>
  <si>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</si>
  <si>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</si>
  <si>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</si>
  <si>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</si>
  <si>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</si>
  <si>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</si>
  <si>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</si>
  <si>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</si>
  <si>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</si>
  <si>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</si>
  <si>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</si>
  <si>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</si>
  <si>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</si>
  <si>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</si>
  <si>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</si>
  <si>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</si>
  <si>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</si>
  <si>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</si>
  <si>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</si>
  <si>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</si>
  <si>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</si>
  <si>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</si>
  <si>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</si>
  <si>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</si>
  <si>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</si>
  <si>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</si>
  <si>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</si>
  <si>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</si>
  <si>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</si>
  <si>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</si>
  <si>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</si>
  <si>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</si>
  <si>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</si>
  <si>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</si>
  <si>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</si>
  <si>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</si>
  <si>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</si>
  <si>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</si>
  <si>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</si>
  <si>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</si>
  <si>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</si>
  <si>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</si>
  <si>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</si>
  <si>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</si>
  <si>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</si>
  <si>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</si>
  <si>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</si>
  <si>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</si>
  <si>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</si>
  <si>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</si>
  <si>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</si>
  <si>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</si>
  <si>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</si>
  <si>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</si>
  <si>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</si>
  <si>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</si>
  <si>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</si>
  <si>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</si>
  <si>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</si>
  <si>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</si>
  <si>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</si>
  <si>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</si>
  <si>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</si>
  <si>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</si>
  <si>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</si>
  <si>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</si>
  <si>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</si>
  <si>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</si>
  <si>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</si>
  <si>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</si>
  <si>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</si>
  <si>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</si>
  <si>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</si>
  <si>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</si>
  <si>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</si>
  <si>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</si>
  <si>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</si>
  <si>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</si>
  <si>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</si>
  <si>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</si>
  <si>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</si>
  <si>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</si>
  <si>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</si>
  <si>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</si>
  <si>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</si>
  <si>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</si>
  <si>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</si>
  <si>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</si>
  <si>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</si>
  <si>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</si>
  <si>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</si>
  <si>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</si>
  <si>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</si>
  <si>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</si>
  <si>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</si>
  <si>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</si>
  <si>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</si>
  <si>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</si>
  <si>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</si>
  <si>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</si>
  <si>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</si>
  <si>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</si>
  <si>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</si>
  <si>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</si>
  <si>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</si>
  <si>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</si>
  <si>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</si>
  <si>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</si>
  <si>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</si>
  <si>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</si>
  <si>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</si>
  <si>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</si>
  <si>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</si>
  <si>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</si>
  <si>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</si>
  <si>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</si>
  <si>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</si>
  <si>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</si>
  <si>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</si>
  <si>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</si>
  <si>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</si>
  <si>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</si>
  <si>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</si>
  <si>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</si>
  <si>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</si>
  <si>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</si>
  <si>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</si>
  <si>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</si>
  <si>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</si>
  <si>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</si>
  <si>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</si>
  <si>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</si>
  <si>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</si>
  <si>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</si>
  <si>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</si>
  <si>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</si>
  <si>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</si>
  <si>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</si>
  <si>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</si>
  <si>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</si>
  <si>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</si>
  <si>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</si>
  <si>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</si>
  <si>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</si>
  <si>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</si>
  <si>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</si>
  <si>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</si>
  <si>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</si>
  <si>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</si>
  <si>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</si>
  <si>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</si>
  <si>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</si>
  <si>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</si>
  <si>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</si>
  <si>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</si>
  <si>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</si>
  <si>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</si>
  <si>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</si>
  <si>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</si>
  <si>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</si>
  <si>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</si>
  <si>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</si>
  <si>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</si>
  <si>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</si>
  <si>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</si>
  <si>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</si>
  <si>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</si>
  <si>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</si>
  <si>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</si>
  <si>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</si>
  <si>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</si>
  <si>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</si>
  <si>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</si>
  <si>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</si>
  <si>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</si>
  <si>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</si>
  <si>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</si>
  <si>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</si>
  <si>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</si>
  <si>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</si>
  <si>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</si>
  <si>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</si>
  <si>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</si>
  <si>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</si>
  <si>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</si>
  <si>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</si>
  <si>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</si>
  <si>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</si>
  <si>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</si>
  <si>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</si>
  <si>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</si>
  <si>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</si>
  <si>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</si>
  <si>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</si>
  <si>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</si>
  <si>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</si>
  <si>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</si>
  <si>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</si>
  <si>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</si>
  <si>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</si>
  <si>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</si>
  <si>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</si>
  <si>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</si>
  <si>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</si>
  <si>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</si>
  <si>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</si>
  <si>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</si>
  <si>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</si>
  <si>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</si>
  <si>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</si>
  <si>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</si>
  <si>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</si>
  <si>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</si>
  <si>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</si>
  <si>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</si>
  <si>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</si>
  <si>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</si>
  <si>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</si>
  <si>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</si>
  <si>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</si>
  <si>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</si>
  <si>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</si>
  <si>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</si>
  <si>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</si>
  <si>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</si>
  <si>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</si>
  <si>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</si>
  <si>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</si>
  <si>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</si>
  <si>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</si>
  <si>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</si>
  <si>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</si>
  <si>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</si>
  <si>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</si>
  <si>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</si>
  <si>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</si>
  <si>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</si>
  <si>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</si>
  <si>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</si>
  <si>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</si>
  <si>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</si>
  <si>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</si>
  <si>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</si>
  <si>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</si>
  <si>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</si>
  <si>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</si>
  <si>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</si>
  <si>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</si>
  <si>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</si>
  <si>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</si>
  <si>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</si>
  <si>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</si>
  <si>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</si>
  <si>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</si>
  <si>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</si>
  <si>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</si>
  <si>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</si>
  <si>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</si>
  <si>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</si>
  <si>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</si>
  <si>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</si>
  <si>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</si>
  <si>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</si>
  <si>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</si>
  <si>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</si>
  <si>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</si>
  <si>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</si>
  <si>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</si>
  <si>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</si>
  <si>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</si>
  <si>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</si>
  <si>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</si>
  <si>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</si>
  <si>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</si>
  <si>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</si>
  <si>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</si>
  <si>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</si>
  <si>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</si>
  <si>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</si>
  <si>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</si>
  <si>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</si>
  <si>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</si>
  <si>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</si>
  <si>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</si>
  <si>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</si>
  <si>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</si>
  <si>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</si>
  <si>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</si>
  <si>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</si>
  <si>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</si>
  <si>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</si>
  <si>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</si>
  <si>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</si>
  <si>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</si>
  <si>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</si>
  <si>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</si>
  <si>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</si>
  <si>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</si>
  <si>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</si>
  <si>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</si>
  <si>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</si>
  <si>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</si>
  <si>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</si>
  <si>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</si>
  <si>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</si>
  <si>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</si>
  <si>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</si>
  <si>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</si>
  <si>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</si>
  <si>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</si>
  <si>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</si>
  <si>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</si>
  <si>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</si>
  <si>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</si>
  <si>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</si>
  <si>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</si>
  <si>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</si>
  <si>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</si>
  <si>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</si>
  <si>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</si>
  <si>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</si>
  <si>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</si>
  <si>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</si>
  <si>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</si>
  <si>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</si>
  <si>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</si>
  <si>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</si>
  <si>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</si>
  <si>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</si>
  <si>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</si>
  <si>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</si>
  <si>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</si>
  <si>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</si>
  <si>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</si>
  <si>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</si>
  <si>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</si>
  <si>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</si>
  <si>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</si>
  <si>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</si>
  <si>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</si>
  <si>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</si>
  <si>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</si>
  <si>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</si>
  <si>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</si>
  <si>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</si>
  <si>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</si>
  <si>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</si>
  <si>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</si>
  <si>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</si>
  <si>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</si>
  <si>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</si>
  <si>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</si>
  <si>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</si>
  <si>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</si>
  <si>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</si>
  <si>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</si>
  <si>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</si>
  <si>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</si>
  <si>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</si>
  <si>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</si>
  <si>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</si>
  <si>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</si>
  <si>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</si>
  <si>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</si>
  <si>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</si>
  <si>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</si>
  <si>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</si>
  <si>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</si>
  <si>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</si>
  <si>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</si>
  <si>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</si>
  <si>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</si>
  <si>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</si>
  <si>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</si>
  <si>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</si>
  <si>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</si>
  <si>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</si>
  <si>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</si>
  <si>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</si>
  <si>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</si>
  <si>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</si>
  <si>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</si>
  <si>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</si>
  <si>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</si>
  <si>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</si>
  <si>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</si>
  <si>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</si>
  <si>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</si>
  <si>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</si>
  <si>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</si>
  <si>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</si>
  <si>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</si>
  <si>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</si>
  <si>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</si>
  <si>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</si>
  <si>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</si>
  <si>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</si>
  <si>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</si>
  <si>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</si>
  <si>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</si>
  <si>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</si>
  <si>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</si>
  <si>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</si>
  <si>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</si>
  <si>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</si>
  <si>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</si>
  <si>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</si>
  <si>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</si>
  <si>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</si>
  <si>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</si>
  <si>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</si>
  <si>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</si>
  <si>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</si>
  <si>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</si>
  <si>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</si>
  <si>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</si>
  <si>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</si>
  <si>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</si>
  <si>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</si>
  <si>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</si>
  <si>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</si>
  <si>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</si>
  <si>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</si>
  <si>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</si>
  <si>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</si>
  <si>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</si>
  <si>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</si>
  <si>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</si>
  <si>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</si>
  <si>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</si>
  <si>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</si>
  <si>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</si>
  <si>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</si>
  <si>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</si>
  <si>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</si>
  <si>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</si>
  <si>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</si>
  <si>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</si>
  <si>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</si>
  <si>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</si>
  <si>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</si>
  <si>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</si>
  <si>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</si>
  <si>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</si>
  <si>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</si>
  <si>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</si>
  <si>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</si>
  <si>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</si>
  <si>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</si>
  <si>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</si>
  <si>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</si>
  <si>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</si>
  <si>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</si>
  <si>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</si>
  <si>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</si>
  <si>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</si>
  <si>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</si>
  <si>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</si>
  <si>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</si>
  <si>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</si>
  <si>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</si>
  <si>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</si>
  <si>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</si>
  <si>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</si>
  <si>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</si>
  <si>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</si>
  <si>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</si>
  <si>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</si>
  <si>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</si>
  <si>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</si>
  <si>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</si>
  <si>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</si>
  <si>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</si>
  <si>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</si>
  <si>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</si>
  <si>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</si>
  <si>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</si>
  <si>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</si>
  <si>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</si>
  <si>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</si>
  <si>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</si>
  <si>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</si>
  <si>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</si>
  <si>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</si>
  <si>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</si>
  <si>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</si>
  <si>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</si>
  <si>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</si>
  <si>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</si>
  <si>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</si>
  <si>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</si>
  <si>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</si>
  <si>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</si>
  <si>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</si>
  <si>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</si>
  <si>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</si>
  <si>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</si>
  <si>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</si>
  <si>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</si>
  <si>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</si>
  <si>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</si>
  <si>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</si>
  <si>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</si>
  <si>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</si>
  <si>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</si>
  <si>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</si>
  <si>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</si>
  <si>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</si>
  <si>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</si>
  <si>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</si>
  <si>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</si>
  <si>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</si>
  <si>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</si>
  <si>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</si>
  <si>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</si>
  <si>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</si>
  <si>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</si>
  <si>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</si>
  <si>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</si>
  <si>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</si>
  <si>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</si>
  <si>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</si>
  <si>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</si>
  <si>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</si>
  <si>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</si>
  <si>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</si>
  <si>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</si>
  <si>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</si>
  <si>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</si>
  <si>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</si>
  <si>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</si>
  <si>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</si>
  <si>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</si>
  <si>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</si>
  <si>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</si>
  <si>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</si>
  <si>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</si>
  <si>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</si>
  <si>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</si>
  <si>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</si>
  <si>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</si>
  <si>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</si>
  <si>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</si>
  <si>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</si>
  <si>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</si>
  <si>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</si>
  <si>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</si>
  <si>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</si>
  <si>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</si>
  <si>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</si>
  <si>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</si>
  <si>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</si>
  <si>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</si>
  <si>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</si>
  <si>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</si>
  <si>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</si>
  <si>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</si>
  <si>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</si>
  <si>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</si>
  <si>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</si>
  <si>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</si>
  <si>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</si>
  <si>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</si>
  <si>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</si>
  <si>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</si>
  <si>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</si>
  <si>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</si>
  <si>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</si>
  <si>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</si>
  <si>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</si>
  <si>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</si>
  <si>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</si>
  <si>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</si>
  <si>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</si>
  <si>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</si>
  <si>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</si>
  <si>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</si>
  <si>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</si>
  <si>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</si>
  <si>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</si>
  <si>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</si>
  <si>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</si>
  <si>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</si>
  <si>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</si>
  <si>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</si>
  <si>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</si>
  <si>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</si>
  <si>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</si>
  <si>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</si>
  <si>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</si>
  <si>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</si>
  <si>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</si>
  <si>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</si>
  <si>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</si>
  <si>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</si>
  <si>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</si>
  <si>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</si>
  <si>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</si>
  <si>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</si>
  <si>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</si>
  <si>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</si>
  <si>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</si>
  <si>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</si>
  <si>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</si>
  <si>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</si>
  <si>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</si>
  <si>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</si>
  <si>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</si>
  <si>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</si>
  <si>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</si>
  <si>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</si>
  <si>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</si>
  <si>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</si>
  <si>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</si>
  <si>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</si>
  <si>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</si>
  <si>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</si>
  <si>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</si>
  <si>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</si>
  <si>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</si>
  <si>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</si>
  <si>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</si>
  <si>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</si>
  <si>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</si>
  <si>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</si>
  <si>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</si>
  <si>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</si>
  <si>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</si>
  <si>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</si>
  <si>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</si>
  <si>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</si>
  <si>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</si>
  <si>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</si>
  <si>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</si>
  <si>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</si>
  <si>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</si>
  <si>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</si>
  <si>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</si>
  <si>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</si>
  <si>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</si>
  <si>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</si>
  <si>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</si>
  <si>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</si>
  <si>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</si>
  <si>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</si>
  <si>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</si>
  <si>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</si>
  <si>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</si>
  <si>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</si>
  <si>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</si>
  <si>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</si>
  <si>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</si>
  <si>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</si>
  <si>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</si>
  <si>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</si>
  <si>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</si>
  <si>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</si>
  <si>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</si>
  <si>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</si>
  <si>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</si>
  <si>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</si>
  <si>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</si>
  <si>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</si>
  <si>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</si>
  <si>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</si>
  <si>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</si>
  <si>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</si>
  <si>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</si>
  <si>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</si>
  <si>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</si>
  <si>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</si>
  <si>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</si>
  <si>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</si>
  <si>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</si>
  <si>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</si>
  <si>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</si>
  <si>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</si>
  <si>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</si>
  <si>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</si>
  <si>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</si>
  <si>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</si>
  <si>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</si>
  <si>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</si>
  <si>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</si>
  <si>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</si>
  <si>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</si>
  <si>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</si>
  <si>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</si>
  <si>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</si>
  <si>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</si>
  <si>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</si>
  <si>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</si>
  <si>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</si>
  <si>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</si>
  <si>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</si>
  <si>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</si>
  <si>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</si>
  <si>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</si>
  <si>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</si>
  <si>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</si>
  <si>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</si>
  <si>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</si>
  <si>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</si>
  <si>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</si>
  <si>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</si>
  <si>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</si>
  <si>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</si>
  <si>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</si>
  <si>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</si>
  <si>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</si>
  <si>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</si>
  <si>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</si>
  <si>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</si>
  <si>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</si>
  <si>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</si>
  <si>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</si>
  <si>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</si>
  <si>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</si>
  <si>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</si>
  <si>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</si>
  <si>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</si>
  <si>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</si>
  <si>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</si>
  <si>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</si>
  <si>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</si>
  <si>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</si>
  <si>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</si>
  <si>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</si>
  <si>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</si>
  <si>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</si>
  <si>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</si>
  <si>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</si>
  <si>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</si>
  <si>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</si>
  <si>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</si>
  <si>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</si>
  <si>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</si>
  <si>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</si>
  <si>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</si>
  <si>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</si>
  <si>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</si>
  <si>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</si>
  <si>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</si>
  <si>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</si>
  <si>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</si>
  <si>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</si>
  <si>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</si>
  <si>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</si>
  <si>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</si>
  <si>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</si>
  <si>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</si>
  <si>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</si>
  <si>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</si>
  <si>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</si>
  <si>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</si>
  <si>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</si>
  <si>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</si>
  <si>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</si>
  <si>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</si>
  <si>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</si>
  <si>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</si>
  <si>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</si>
  <si>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</si>
  <si>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</si>
  <si>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</si>
  <si>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</si>
  <si>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</si>
  <si>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</si>
  <si>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</si>
  <si>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</si>
  <si>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</si>
  <si>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</si>
  <si>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</si>
  <si>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</si>
  <si>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</si>
  <si>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</si>
  <si>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</si>
  <si>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</si>
  <si>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</si>
  <si>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</si>
  <si>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</si>
  <si>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</si>
  <si>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</si>
  <si>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</si>
  <si>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</si>
  <si>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</si>
  <si>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</si>
  <si>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</si>
  <si>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</si>
  <si>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</si>
  <si>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</si>
  <si>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</si>
  <si>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</si>
  <si>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</si>
  <si>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</si>
  <si>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</si>
  <si>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</si>
  <si>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</si>
  <si>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</si>
  <si>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</si>
  <si>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</si>
  <si>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</si>
  <si>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</si>
  <si>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</si>
  <si>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</si>
  <si>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</si>
  <si>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</si>
  <si>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</si>
  <si>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</si>
  <si>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</si>
  <si>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</si>
  <si>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</si>
  <si>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</si>
  <si>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</si>
  <si>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</si>
  <si>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</si>
  <si>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</si>
  <si>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</si>
  <si>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</si>
  <si>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</si>
  <si>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</si>
  <si>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</si>
  <si>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</si>
  <si>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</si>
  <si>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</si>
  <si>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</si>
  <si>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</si>
  <si>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</si>
  <si>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</si>
  <si>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</si>
  <si>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</si>
  <si>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</si>
  <si>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</si>
  <si>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</si>
  <si>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</si>
  <si>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</si>
  <si>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</si>
  <si>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</si>
  <si>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</si>
  <si>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</si>
  <si>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</si>
  <si>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</si>
  <si>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</si>
  <si>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</si>
  <si>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</si>
  <si>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</si>
  <si>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</si>
  <si>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</si>
  <si>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</si>
  <si>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</si>
  <si>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</si>
  <si>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</si>
  <si>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</si>
  <si>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</si>
  <si>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</si>
  <si>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</si>
  <si>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</si>
  <si>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</si>
  <si>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</si>
  <si>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</si>
  <si>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</si>
  <si>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</si>
  <si>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</si>
  <si>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</si>
  <si>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</si>
  <si>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</si>
  <si>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</si>
  <si>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</si>
  <si>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</si>
  <si>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</si>
  <si>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</si>
  <si>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</si>
  <si>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</si>
  <si>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</si>
  <si>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</si>
  <si>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</si>
  <si>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</si>
  <si>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</si>
  <si>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</si>
  <si>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</si>
  <si>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</si>
  <si>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</si>
  <si>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</si>
  <si>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</si>
  <si>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</si>
  <si>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</si>
  <si>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</si>
  <si>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</si>
  <si>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</si>
  <si>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</si>
  <si>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</si>
  <si>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</si>
  <si>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</si>
  <si>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</si>
  <si>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</si>
  <si>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</si>
  <si>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</si>
  <si>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</si>
  <si>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</si>
  <si>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</si>
  <si>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</si>
  <si>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</si>
  <si>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</si>
  <si>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</si>
  <si>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</si>
  <si>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</si>
  <si>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</si>
  <si>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</si>
  <si>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</si>
  <si>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</si>
  <si>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</si>
  <si>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</si>
  <si>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</si>
  <si>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</si>
  <si>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</si>
  <si>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</si>
  <si>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</si>
  <si>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</si>
  <si>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</si>
  <si>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</si>
  <si>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</si>
  <si>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</si>
  <si>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</si>
  <si>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</si>
  <si>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</si>
  <si>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</si>
  <si>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</si>
  <si>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</si>
  <si>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</si>
  <si>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</si>
  <si>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</si>
  <si>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</si>
  <si>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</si>
  <si>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</si>
  <si>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</si>
  <si>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</si>
  <si>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</si>
  <si>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</si>
  <si>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</si>
  <si>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</si>
  <si>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</si>
  <si>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</si>
  <si>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</si>
  <si>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</si>
  <si>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</si>
  <si>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</si>
  <si>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</si>
  <si>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</si>
  <si>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</si>
  <si>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</si>
  <si>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</si>
  <si>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</si>
  <si>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</si>
  <si>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</si>
  <si>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</si>
  <si>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</si>
  <si>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</si>
  <si>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</si>
  <si>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</si>
  <si>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</si>
  <si>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</si>
  <si>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</si>
  <si>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</si>
  <si>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</si>
  <si>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</si>
  <si>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</si>
  <si>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</si>
  <si>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</si>
  <si>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</si>
  <si>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</si>
  <si>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</si>
  <si>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</si>
  <si>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</si>
  <si>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</si>
  <si>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</si>
  <si>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</si>
  <si>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</si>
  <si>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</si>
  <si>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</si>
  <si>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</si>
  <si>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</si>
  <si>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</si>
  <si>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</si>
  <si>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</si>
  <si>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</si>
  <si>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</si>
  <si>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</si>
  <si>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</si>
  <si>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</si>
  <si>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</si>
  <si>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</si>
  <si>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</si>
  <si>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</si>
  <si>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</si>
  <si>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</si>
  <si>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</si>
  <si>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</si>
  <si>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</si>
  <si>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</si>
  <si>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</si>
  <si>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</si>
  <si>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</si>
  <si>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</si>
  <si>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</si>
  <si>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</si>
  <si>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</si>
  <si>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</si>
  <si>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</si>
  <si>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</si>
  <si>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</si>
  <si>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</si>
  <si>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</si>
  <si>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</si>
  <si>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</si>
  <si>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</si>
  <si>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</si>
  <si>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</si>
  <si>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</si>
  <si>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</si>
  <si>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</si>
  <si>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</si>
  <si>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</si>
  <si>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</si>
  <si>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</si>
  <si>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</si>
  <si>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</si>
  <si>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</si>
  <si>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</si>
  <si>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</si>
  <si>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</si>
  <si>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</si>
  <si>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</si>
  <si>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</si>
  <si>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</si>
  <si>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</si>
  <si>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</si>
  <si>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</si>
  <si>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</si>
  <si>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</si>
  <si>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</si>
  <si>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</si>
  <si>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</si>
  <si>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</si>
  <si>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</si>
  <si>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</si>
  <si>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</si>
  <si>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</si>
  <si>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</si>
  <si>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</si>
  <si>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</si>
  <si>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</si>
  <si>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</si>
  <si>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</si>
  <si>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</si>
  <si>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</si>
  <si>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</si>
  <si>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</si>
  <si>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</si>
  <si>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</si>
  <si>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</si>
  <si>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</si>
  <si>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</si>
  <si>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</si>
  <si>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</si>
  <si>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</si>
  <si>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</si>
  <si>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</si>
  <si>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</si>
  <si>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</si>
  <si>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</si>
  <si>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</si>
  <si>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</si>
  <si>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</si>
  <si>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</si>
  <si>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</si>
  <si>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</si>
  <si>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</si>
  <si>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</si>
  <si>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</si>
  <si>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</si>
  <si>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</si>
  <si>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</si>
  <si>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</si>
  <si>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</si>
  <si>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</si>
  <si>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</si>
  <si>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</si>
  <si>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</si>
  <si>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</si>
  <si>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</si>
  <si>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</si>
  <si>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</si>
  <si>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</si>
  <si>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</si>
  <si>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</si>
  <si>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</si>
  <si>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</si>
  <si>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</si>
  <si>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</si>
  <si>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</si>
  <si>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</si>
  <si>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</si>
  <si>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</si>
  <si>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</si>
  <si>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</si>
  <si>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</si>
  <si>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</si>
  <si>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</si>
  <si>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</si>
  <si>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</si>
  <si>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</si>
  <si>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</si>
  <si>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</si>
  <si>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</si>
  <si>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</si>
  <si>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</si>
  <si>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</si>
  <si>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</si>
  <si>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</si>
  <si>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</si>
  <si>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</si>
  <si>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</si>
  <si>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</si>
  <si>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</si>
  <si>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</si>
  <si>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</si>
  <si>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</si>
  <si>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</si>
  <si>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</si>
  <si>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</si>
  <si>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</si>
  <si>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</si>
  <si>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</si>
  <si>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</si>
  <si>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</si>
  <si>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</si>
  <si>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</si>
  <si>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</si>
  <si>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</si>
  <si>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</si>
  <si>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</si>
  <si>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</si>
  <si>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</si>
  <si>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</si>
  <si>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</si>
  <si>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</si>
  <si>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</si>
  <si>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</si>
  <si>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</si>
  <si>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</si>
  <si>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</si>
  <si>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</si>
  <si>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</si>
  <si>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</si>
  <si>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</si>
  <si>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</si>
  <si>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</si>
  <si>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</si>
  <si>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</si>
  <si>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</si>
  <si>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</si>
  <si>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</si>
  <si>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</si>
  <si>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</si>
  <si>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</si>
  <si>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</si>
  <si>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</si>
  <si>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</si>
  <si>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</si>
  <si>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</si>
  <si>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</si>
  <si>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</si>
  <si>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</si>
  <si>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</si>
  <si>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</si>
  <si>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</si>
  <si>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</si>
  <si>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</si>
  <si>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</si>
  <si>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</si>
  <si>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</si>
  <si>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</si>
  <si>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</si>
  <si>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</si>
  <si>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</si>
  <si>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</si>
  <si>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</si>
  <si>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</si>
  <si>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</si>
  <si>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</si>
  <si>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</si>
  <si>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</si>
  <si>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</si>
  <si>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</si>
  <si>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</si>
  <si>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</si>
  <si>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</si>
  <si>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</si>
  <si>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</si>
  <si>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</si>
  <si>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</si>
  <si>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</si>
  <si>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</si>
  <si>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</si>
  <si>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</si>
  <si>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</si>
  <si>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</si>
  <si>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</si>
  <si>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</si>
  <si>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</si>
  <si>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</si>
  <si>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</si>
  <si>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</si>
  <si>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</si>
  <si>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</si>
  <si>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</si>
  <si>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</si>
  <si>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</si>
  <si>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</si>
  <si>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</si>
  <si>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</si>
  <si>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</si>
  <si>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</si>
  <si>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</si>
  <si>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</si>
  <si>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</si>
  <si>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</si>
  <si>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</si>
  <si>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</si>
  <si>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</si>
  <si>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</si>
  <si>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</si>
  <si>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</si>
  <si>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</si>
  <si>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</si>
  <si>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</si>
  <si>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</si>
  <si>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</si>
  <si>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</si>
  <si>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</si>
  <si>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</si>
  <si>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</si>
  <si>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</si>
  <si>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</si>
  <si>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</si>
  <si>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</si>
  <si>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</si>
  <si>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</si>
  <si>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</si>
  <si>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</si>
  <si>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</si>
  <si>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</si>
  <si>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</si>
  <si>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</si>
  <si>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</si>
  <si>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</si>
  <si>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</si>
  <si>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</si>
  <si>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</si>
  <si>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</si>
  <si>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</si>
  <si>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</si>
  <si>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</si>
  <si>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</si>
  <si>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</si>
  <si>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</si>
  <si>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</si>
  <si>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</si>
  <si>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</si>
  <si>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</si>
  <si>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</si>
  <si>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</si>
  <si>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</si>
  <si>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</si>
  <si>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</si>
  <si>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</si>
  <si>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</si>
  <si>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</si>
  <si>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</si>
  <si>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</si>
  <si>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</si>
  <si>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</si>
  <si>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</si>
  <si>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</si>
  <si>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</si>
  <si>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</si>
  <si>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</si>
  <si>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</si>
  <si>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</si>
  <si>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</si>
  <si>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</si>
  <si>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</si>
  <si>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</si>
  <si>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</si>
  <si>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</si>
  <si>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</si>
  <si>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</si>
  <si>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</si>
  <si>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</si>
  <si>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</si>
  <si>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</si>
  <si>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</si>
  <si>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</si>
  <si>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</si>
  <si>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</si>
  <si>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</si>
  <si>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</si>
  <si>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</si>
  <si>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</si>
  <si>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</si>
  <si>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</si>
  <si>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</si>
  <si>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</si>
  <si>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</si>
  <si>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</si>
  <si>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</si>
  <si>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</si>
  <si>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</si>
  <si>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</si>
  <si>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</si>
  <si>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</si>
  <si>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</si>
  <si>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</si>
  <si>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</si>
  <si>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</si>
  <si>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</si>
  <si>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</si>
  <si>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</si>
  <si>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</si>
  <si>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</si>
  <si>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</si>
  <si>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</si>
  <si>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</si>
  <si>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</si>
  <si>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</si>
  <si>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</si>
  <si>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</si>
  <si>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</si>
  <si>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</si>
  <si>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</si>
  <si>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</si>
  <si>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</si>
  <si>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</si>
  <si>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</si>
  <si>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</si>
  <si>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</si>
  <si>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</si>
  <si>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</si>
  <si>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</si>
  <si>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</si>
  <si>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</si>
  <si>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</si>
  <si>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</si>
  <si>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</si>
  <si>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</si>
  <si>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</si>
  <si>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</si>
  <si>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</si>
  <si>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</si>
  <si>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</si>
  <si>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</si>
  <si>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</si>
  <si>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</si>
  <si>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</si>
  <si>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</si>
  <si>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</si>
  <si>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</si>
  <si>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</si>
  <si>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</si>
  <si>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</si>
  <si>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</si>
  <si>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</si>
  <si>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</si>
  <si>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</si>
  <si>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</si>
  <si>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</si>
  <si>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</si>
  <si>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</si>
  <si>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</si>
  <si>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</si>
  <si>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</si>
  <si>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</si>
  <si>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</si>
  <si>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</si>
  <si>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</si>
  <si>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</si>
  <si>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</si>
  <si>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</si>
  <si>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</si>
  <si>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</si>
  <si>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</si>
  <si>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</si>
  <si>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</si>
  <si>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</si>
  <si>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</si>
  <si>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</si>
  <si>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</si>
  <si>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</si>
  <si>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</si>
  <si>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</si>
  <si>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</si>
  <si>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</si>
  <si>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</si>
  <si>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</si>
  <si>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</si>
  <si>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</si>
  <si>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</si>
  <si>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</si>
  <si>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</si>
  <si>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</si>
  <si>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</si>
  <si>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</si>
  <si>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</si>
  <si>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</si>
  <si>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</si>
  <si>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</si>
  <si>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</si>
  <si>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</si>
  <si>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</si>
  <si>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</si>
  <si>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</si>
  <si>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</si>
  <si>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</si>
  <si>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</si>
  <si>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</si>
  <si>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</si>
  <si>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</si>
  <si>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</si>
  <si>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</si>
  <si>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</si>
  <si>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</si>
  <si>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</si>
  <si>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</si>
  <si>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</si>
  <si>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</si>
  <si>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</si>
  <si>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</si>
  <si>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</si>
  <si>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</si>
  <si>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</si>
  <si>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</si>
  <si>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</si>
  <si>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</si>
  <si>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</si>
  <si>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</si>
  <si>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</si>
  <si>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</si>
  <si>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</si>
  <si>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</si>
  <si>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</si>
  <si>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</si>
  <si>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</si>
  <si>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</si>
  <si>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</si>
  <si>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</si>
  <si>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</si>
  <si>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</si>
  <si>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</si>
  <si>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</si>
  <si>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</si>
  <si>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</si>
  <si>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</si>
  <si>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</si>
  <si>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</si>
  <si>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</si>
  <si>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</si>
  <si>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</si>
  <si>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</si>
  <si>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</si>
  <si>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</si>
  <si>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</si>
  <si>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</si>
  <si>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</si>
  <si>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</si>
  <si>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</si>
  <si>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</si>
  <si>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</si>
  <si>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</si>
  <si>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</si>
  <si>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</si>
  <si>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</si>
  <si>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</si>
  <si>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</si>
  <si>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</si>
  <si>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</si>
  <si>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</si>
  <si>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</si>
  <si>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</si>
  <si>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</si>
  <si>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</si>
  <si>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</si>
  <si>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</si>
  <si>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</si>
  <si>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</si>
  <si>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</si>
  <si>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</si>
  <si>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</si>
  <si>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</si>
  <si>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</si>
  <si>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</si>
  <si>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</si>
  <si>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</si>
  <si>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</si>
  <si>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</si>
  <si>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</si>
  <si>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</si>
  <si>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</si>
  <si>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</si>
  <si>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</si>
  <si>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</si>
  <si>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</si>
  <si>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</si>
  <si>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</si>
  <si>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</si>
  <si>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</si>
  <si>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</si>
  <si>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</si>
  <si>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</si>
  <si>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</si>
  <si>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</si>
  <si>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</si>
  <si>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</si>
  <si>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</si>
  <si>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</si>
  <si>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</si>
  <si>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</si>
  <si>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</si>
  <si>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</si>
  <si>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</si>
  <si>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</si>
  <si>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</si>
  <si>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</si>
  <si>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</si>
  <si>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</si>
  <si>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</si>
  <si>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</si>
  <si>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</si>
  <si>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</si>
  <si>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</si>
  <si>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</si>
  <si>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</si>
  <si>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</si>
  <si>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</si>
  <si>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</si>
  <si>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</si>
  <si>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</si>
  <si>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</si>
  <si>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</si>
  <si>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</si>
  <si>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</si>
  <si>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</si>
  <si>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</si>
  <si>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</si>
  <si>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</si>
  <si>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</si>
  <si>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</si>
  <si>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</si>
  <si>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</si>
  <si>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</si>
  <si>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</si>
  <si>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</si>
  <si>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</si>
  <si>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</si>
  <si>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</si>
  <si>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</si>
  <si>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</si>
  <si>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</si>
  <si>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</si>
  <si>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</si>
  <si>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</si>
  <si>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</si>
  <si>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</si>
  <si>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</si>
  <si>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</si>
  <si>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</si>
  <si>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</si>
  <si>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</si>
  <si>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</si>
  <si>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</si>
  <si>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</si>
  <si>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</si>
  <si>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</si>
  <si>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</si>
  <si>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</si>
  <si>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</si>
  <si>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</si>
  <si>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</si>
  <si>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</si>
  <si>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</si>
  <si>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</si>
  <si>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</si>
  <si>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</si>
  <si>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</si>
  <si>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</si>
  <si>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</si>
  <si>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</si>
  <si>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</si>
  <si>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</si>
  <si>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</si>
  <si>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</si>
  <si>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</si>
  <si>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</si>
  <si>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</si>
  <si>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</si>
  <si>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</si>
  <si>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</si>
  <si>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</si>
  <si>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</si>
  <si>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</si>
  <si>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</si>
  <si>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</si>
  <si>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</si>
  <si>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</si>
  <si>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</si>
  <si>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</si>
  <si>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</si>
  <si>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</si>
  <si>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</si>
  <si>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</si>
  <si>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</si>
  <si>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</si>
  <si>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</si>
  <si>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</si>
  <si>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</si>
  <si>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</si>
  <si>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</si>
  <si>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</si>
  <si>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</si>
  <si>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</si>
  <si>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</si>
  <si>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</si>
  <si>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</si>
  <si>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</si>
  <si>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</si>
  <si>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</si>
  <si>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</si>
  <si>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</si>
  <si>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</si>
  <si>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</si>
  <si>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</si>
  <si>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</si>
  <si>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</si>
  <si>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</si>
  <si>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</si>
  <si>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</si>
  <si>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</si>
  <si>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</si>
  <si>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</si>
  <si>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</si>
  <si>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</si>
  <si>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</si>
  <si>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</si>
  <si>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</si>
  <si>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</si>
  <si>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</si>
  <si>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</si>
  <si>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</si>
  <si>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</si>
  <si>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</si>
  <si>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</si>
  <si>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</si>
  <si>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</si>
  <si>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</si>
  <si>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</si>
  <si>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</si>
  <si>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</si>
  <si>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</si>
  <si>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</si>
  <si>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</si>
  <si>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</si>
  <si>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</si>
  <si>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</si>
  <si>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</si>
  <si>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</si>
  <si>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</si>
  <si>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</si>
  <si>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</si>
  <si>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</si>
  <si>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</si>
  <si>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</si>
  <si>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</si>
  <si>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</si>
  <si>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</si>
  <si>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</si>
  <si>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</si>
  <si>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</si>
  <si>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</si>
  <si>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</si>
  <si>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</si>
  <si>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</si>
  <si>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</si>
  <si>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</si>
  <si>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</si>
  <si>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</si>
  <si>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</si>
  <si>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</si>
  <si>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</si>
  <si>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</si>
  <si>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</si>
  <si>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</si>
  <si>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</si>
  <si>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</si>
  <si>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</si>
  <si>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</si>
  <si>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</si>
  <si>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</si>
  <si>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</si>
  <si>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</si>
  <si>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</si>
  <si>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</si>
  <si>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</si>
  <si>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</si>
  <si>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</si>
  <si>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</si>
  <si>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</si>
  <si>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</si>
  <si>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</si>
  <si>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</si>
  <si>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</si>
  <si>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</si>
  <si>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</si>
  <si>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</si>
  <si>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</si>
  <si>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</si>
  <si>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</si>
  <si>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</si>
  <si>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</si>
  <si>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</si>
  <si>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</si>
  <si>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</si>
  <si>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</si>
  <si>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</si>
  <si>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</si>
  <si>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</si>
  <si>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</si>
  <si>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</si>
  <si>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</si>
  <si>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</si>
  <si>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</si>
  <si>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</si>
  <si>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</si>
  <si>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</si>
  <si>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</si>
  <si>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</si>
  <si>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</si>
  <si>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</si>
  <si>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</si>
  <si>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</si>
  <si>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</si>
  <si>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</si>
  <si>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</si>
  <si>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</si>
  <si>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</si>
  <si>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</si>
  <si>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</si>
  <si>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</si>
  <si>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</si>
  <si>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</si>
  <si>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</si>
  <si>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</si>
  <si>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</si>
  <si>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</si>
  <si>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</si>
  <si>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</si>
  <si>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</si>
  <si>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</si>
  <si>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</si>
  <si>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</si>
  <si>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</si>
  <si>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</si>
  <si>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</si>
  <si>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</si>
  <si>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</si>
  <si>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</si>
  <si>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</si>
  <si>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</si>
  <si>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</si>
  <si>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</si>
  <si>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</si>
  <si>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</si>
  <si>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</si>
  <si>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</si>
  <si>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</si>
  <si>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</si>
  <si>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</si>
  <si>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</si>
  <si>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</si>
  <si>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</si>
  <si>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</si>
  <si>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</si>
  <si>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</si>
  <si>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</si>
  <si>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</si>
  <si>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</si>
  <si>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</si>
  <si>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</si>
  <si>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</si>
  <si>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</si>
  <si>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</si>
  <si>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</si>
  <si>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</si>
  <si>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</si>
  <si>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</si>
  <si>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</si>
  <si>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</si>
  <si>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</si>
  <si>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</si>
  <si>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</si>
  <si>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</si>
  <si>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</si>
  <si>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</si>
  <si>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</si>
  <si>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</si>
  <si>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</si>
  <si>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</si>
  <si>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</si>
  <si>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</si>
  <si>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</si>
  <si>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</si>
  <si>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</si>
  <si>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</si>
  <si>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</si>
  <si>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</si>
  <si>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</si>
  <si>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</si>
  <si>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</si>
  <si>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</si>
  <si>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</si>
  <si>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</si>
  <si>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</si>
  <si>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</si>
  <si>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</si>
  <si>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</si>
  <si>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</si>
  <si>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</si>
  <si>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</si>
  <si>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</si>
  <si>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</si>
  <si>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</si>
  <si>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</si>
  <si>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</si>
  <si>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</si>
  <si>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</si>
  <si>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</si>
  <si>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</si>
  <si>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</si>
  <si>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</si>
  <si>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</si>
  <si>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</si>
  <si>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</si>
  <si>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</si>
  <si>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</si>
  <si>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</si>
  <si>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</si>
  <si>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</si>
  <si>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</si>
  <si>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</si>
  <si>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</si>
  <si>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</si>
  <si>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</si>
  <si>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</si>
  <si>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</si>
  <si>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</si>
  <si>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</si>
  <si>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</si>
  <si>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</si>
  <si>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</si>
  <si>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</si>
  <si>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</si>
  <si>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</si>
  <si>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</si>
  <si>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</si>
  <si>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</si>
  <si>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</si>
  <si>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</si>
  <si>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</si>
  <si>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</si>
  <si>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</si>
  <si>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</si>
  <si>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</si>
  <si>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</si>
  <si>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</si>
  <si>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</si>
  <si>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</si>
  <si>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</si>
  <si>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</si>
  <si>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</si>
  <si>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</si>
  <si>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</si>
  <si>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</si>
  <si>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</si>
  <si>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</si>
  <si>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</si>
  <si>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</si>
  <si>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</si>
  <si>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</si>
  <si>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</si>
  <si>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</si>
  <si>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</si>
  <si>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</si>
  <si>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</si>
  <si>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</si>
  <si>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</si>
  <si>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</si>
  <si>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</si>
  <si>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</si>
  <si>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</si>
  <si>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</si>
  <si>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</si>
  <si>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</si>
  <si>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</si>
  <si>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</si>
  <si>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</si>
  <si>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</si>
  <si>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</si>
  <si>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</si>
  <si>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</si>
  <si>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</si>
  <si>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</si>
  <si>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</si>
  <si>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</si>
  <si>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</si>
  <si>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</si>
  <si>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</si>
  <si>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</si>
  <si>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</si>
  <si>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</si>
  <si>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</si>
  <si>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</si>
  <si>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</si>
  <si>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</si>
  <si>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</si>
  <si>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</si>
  <si>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</si>
  <si>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</si>
  <si>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</si>
  <si>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</si>
  <si>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</si>
  <si>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</si>
  <si>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</si>
  <si>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</si>
  <si>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</si>
  <si>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</si>
  <si>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</si>
  <si>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</si>
  <si>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</si>
  <si>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</si>
  <si>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</si>
  <si>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</si>
  <si>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</si>
  <si>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</si>
  <si>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</si>
  <si>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</si>
  <si>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</si>
  <si>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</si>
  <si>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</si>
  <si>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</si>
  <si>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</si>
  <si>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</si>
  <si>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</si>
  <si>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</si>
  <si>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</si>
  <si>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</si>
  <si>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</si>
  <si>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</si>
  <si>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</si>
  <si>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</si>
  <si>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</si>
  <si>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</si>
  <si>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</si>
  <si>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</si>
  <si>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</si>
  <si>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</si>
  <si>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</si>
  <si>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</si>
  <si>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</si>
  <si>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</si>
  <si>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</si>
  <si>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</si>
  <si>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</si>
  <si>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</si>
  <si>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</si>
  <si>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</si>
  <si>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</si>
  <si>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</si>
  <si>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</si>
  <si>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</si>
  <si>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</si>
  <si>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</si>
  <si>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</si>
  <si>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</si>
  <si>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</si>
  <si>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</si>
  <si>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</si>
  <si>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</si>
  <si>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</si>
  <si>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</si>
  <si>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</si>
  <si>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</si>
  <si>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</si>
  <si>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</si>
  <si>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</si>
  <si>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</si>
  <si>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</si>
  <si>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</si>
  <si>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</si>
  <si>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</si>
  <si>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</si>
  <si>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</si>
  <si>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</si>
  <si>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</si>
  <si>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</si>
  <si>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</si>
  <si>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</si>
  <si>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</si>
  <si>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</si>
  <si>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</si>
  <si>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</si>
  <si>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</si>
  <si>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</si>
  <si>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</si>
  <si>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</si>
  <si>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</si>
  <si>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</si>
  <si>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</si>
  <si>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</si>
  <si>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</si>
  <si>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</si>
  <si>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</si>
  <si>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</si>
  <si>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</si>
  <si>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</si>
  <si>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</si>
  <si>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</si>
  <si>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</si>
  <si>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</si>
  <si>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</si>
  <si>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</si>
  <si>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</si>
  <si>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</si>
  <si>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</si>
  <si>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</si>
  <si>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</si>
  <si>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</si>
  <si>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</si>
  <si>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</si>
  <si>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</si>
  <si>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</si>
  <si>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</si>
  <si>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</si>
  <si>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</si>
  <si>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</si>
  <si>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</si>
  <si>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</si>
  <si>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</si>
  <si>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</si>
  <si>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</si>
  <si>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</si>
  <si>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</si>
  <si>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</si>
  <si>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</si>
  <si>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</si>
  <si>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</si>
  <si>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</si>
  <si>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</si>
  <si>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</si>
  <si>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</si>
  <si>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</si>
  <si>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</si>
  <si>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</si>
  <si>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</si>
  <si>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</si>
  <si>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</si>
  <si>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</si>
  <si>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</si>
  <si>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</si>
  <si>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</si>
  <si>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</si>
  <si>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</si>
  <si>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</si>
  <si>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</si>
  <si>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</si>
  <si>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</si>
  <si>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</si>
  <si>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</si>
  <si>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</si>
  <si>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</si>
  <si>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</si>
  <si>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</si>
  <si>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</si>
  <si>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</si>
  <si>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</si>
  <si>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</si>
  <si>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</si>
  <si>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</si>
  <si>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</si>
  <si>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</si>
  <si>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</si>
  <si>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</si>
  <si>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</si>
  <si>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</si>
  <si>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</si>
  <si>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</si>
  <si>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</si>
  <si>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</si>
  <si>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</si>
  <si>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</si>
  <si>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</si>
  <si>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</si>
  <si>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</si>
  <si>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</si>
  <si>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</si>
  <si>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</si>
  <si>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</si>
  <si>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</si>
  <si>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</si>
  <si>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</si>
  <si>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</si>
  <si>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</si>
  <si>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</si>
  <si>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</si>
  <si>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</si>
  <si>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</si>
  <si>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</si>
  <si>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</si>
  <si>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</si>
  <si>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</si>
  <si>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</si>
  <si>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</si>
  <si>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</si>
  <si>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</si>
  <si>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</si>
  <si>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</si>
  <si>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</si>
  <si>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</si>
  <si>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</si>
  <si>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</si>
  <si>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</si>
  <si>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</si>
  <si>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</si>
  <si>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</si>
  <si>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</si>
  <si>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</si>
  <si>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</si>
  <si>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</si>
  <si>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</si>
  <si>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</si>
  <si>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</si>
  <si>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</si>
  <si>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</si>
  <si>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</si>
  <si>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</si>
  <si>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</si>
  <si>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</si>
  <si>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</si>
  <si>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</si>
  <si>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</si>
  <si>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</si>
  <si>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</si>
  <si>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</si>
  <si>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</si>
  <si>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</si>
  <si>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</si>
  <si>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</si>
  <si>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</si>
  <si>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</si>
  <si>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</si>
  <si>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</si>
  <si>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</si>
  <si>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</si>
  <si>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</si>
  <si>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</si>
  <si>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</si>
  <si>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</si>
  <si>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</si>
  <si>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</si>
  <si>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</si>
  <si>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</si>
  <si>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</si>
  <si>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</si>
  <si>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</si>
  <si>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</si>
  <si>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</si>
  <si>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</si>
  <si>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</si>
  <si>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</si>
  <si>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</si>
  <si>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</si>
  <si>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</si>
  <si>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</si>
  <si>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</si>
  <si>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</si>
  <si>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</si>
  <si>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</si>
  <si>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</si>
  <si>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</si>
  <si>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</si>
  <si>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</si>
  <si>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</si>
  <si>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</si>
  <si>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</si>
  <si>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</si>
  <si>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</si>
  <si>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</si>
  <si>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</si>
  <si>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</si>
  <si>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</si>
  <si>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</si>
  <si>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</si>
  <si>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</si>
  <si>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</si>
  <si>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</si>
  <si>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</si>
  <si>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</si>
  <si>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</si>
  <si>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</si>
  <si>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</si>
  <si>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</si>
  <si>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</si>
  <si>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</si>
  <si>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</si>
  <si>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</si>
  <si>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</si>
  <si>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</si>
  <si>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</si>
  <si>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</si>
  <si>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</si>
  <si>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</si>
  <si>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</si>
  <si>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</si>
  <si>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</si>
  <si>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</si>
  <si>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</si>
  <si>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</si>
  <si>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</si>
  <si>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</si>
  <si>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</si>
  <si>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</si>
  <si>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</si>
  <si>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</si>
  <si>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</si>
  <si>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</si>
  <si>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</si>
  <si>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</si>
  <si>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</si>
  <si>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</si>
  <si>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</si>
  <si>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</si>
  <si>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</si>
  <si>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</si>
  <si>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</si>
  <si>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</si>
  <si>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</si>
  <si>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</si>
  <si>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</si>
  <si>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</si>
  <si>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</si>
  <si>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</si>
  <si>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</si>
  <si>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</si>
  <si>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</si>
  <si>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</si>
  <si>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</si>
  <si>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</si>
  <si>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</si>
  <si>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</si>
  <si>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</si>
  <si>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</si>
  <si>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</si>
  <si>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</si>
  <si>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</si>
  <si>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</si>
  <si>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</si>
  <si>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</si>
  <si>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</si>
  <si>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</si>
  <si>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</si>
  <si>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</si>
  <si>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</si>
  <si>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</si>
  <si>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</si>
  <si>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</si>
  <si>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</si>
  <si>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</si>
  <si>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</si>
  <si>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</si>
  <si>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</si>
  <si>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</si>
  <si>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</si>
  <si>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</si>
  <si>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</si>
  <si>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</si>
  <si>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</si>
  <si>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</si>
  <si>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</si>
  <si>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</si>
  <si>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</si>
  <si>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</si>
  <si>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</si>
  <si>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</si>
  <si>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</si>
  <si>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</si>
  <si>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</si>
  <si>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</si>
  <si>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</si>
  <si>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</si>
  <si>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</si>
  <si>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</si>
  <si>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</si>
  <si>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</si>
  <si>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</si>
  <si>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</si>
  <si>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</si>
  <si>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</si>
  <si>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</si>
  <si>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</si>
  <si>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</si>
  <si>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</si>
  <si>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</si>
  <si>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</si>
  <si>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</si>
  <si>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</si>
  <si>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</si>
  <si>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</si>
  <si>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</si>
  <si>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</si>
  <si>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</si>
  <si>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</si>
  <si>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</si>
  <si>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</si>
  <si>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</si>
  <si>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</si>
  <si>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</si>
  <si>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</si>
  <si>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</si>
  <si>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</si>
  <si>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</si>
  <si>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</si>
  <si>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</si>
  <si>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</si>
  <si>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</si>
  <si>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</si>
  <si>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</si>
  <si>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</si>
  <si>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</si>
  <si>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</si>
  <si>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</si>
  <si>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</si>
  <si>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</si>
  <si>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</si>
  <si>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</si>
  <si>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</si>
  <si>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</si>
  <si>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</si>
  <si>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</si>
  <si>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</si>
  <si>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</si>
  <si>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</si>
  <si>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</si>
  <si>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</si>
  <si>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</si>
  <si>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</si>
  <si>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</si>
  <si>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</si>
  <si>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</si>
  <si>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</si>
  <si>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</si>
  <si>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</si>
  <si>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</si>
  <si>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</si>
  <si>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</si>
  <si>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</si>
  <si>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</si>
  <si>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</si>
  <si>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</si>
  <si>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</si>
  <si>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</si>
  <si>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</si>
  <si>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</si>
  <si>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</si>
  <si>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</si>
  <si>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</si>
  <si>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</si>
  <si>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</si>
  <si>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</si>
  <si>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</si>
  <si>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</si>
  <si>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</si>
  <si>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</si>
  <si>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</si>
  <si>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</si>
  <si>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</si>
  <si>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</si>
  <si>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</si>
  <si>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</si>
  <si>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</si>
  <si>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</si>
  <si>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</si>
  <si>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</si>
  <si>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</si>
  <si>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</si>
  <si>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</si>
  <si>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</si>
  <si>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</si>
  <si>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</si>
  <si>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</si>
  <si>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</si>
  <si>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</si>
  <si>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</si>
  <si>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</si>
  <si>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</si>
  <si>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</si>
  <si>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</si>
  <si>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</si>
  <si>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</si>
  <si>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</si>
  <si>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</si>
  <si>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</si>
  <si>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</si>
  <si>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</si>
  <si>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</si>
  <si>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</si>
  <si>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</si>
  <si>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</si>
  <si>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</si>
  <si>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</si>
  <si>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</si>
  <si>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</si>
  <si>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</si>
  <si>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</si>
  <si>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</si>
  <si>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</si>
  <si>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</si>
  <si>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</si>
  <si>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</si>
  <si>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</si>
  <si>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</si>
  <si>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</si>
  <si>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</si>
  <si>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</si>
  <si>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</si>
  <si>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</si>
  <si>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</si>
  <si>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</si>
  <si>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</si>
  <si>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</si>
  <si>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</si>
  <si>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</si>
  <si>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</si>
  <si>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</si>
  <si>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</si>
  <si>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</si>
  <si>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</si>
  <si>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</si>
  <si>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</si>
  <si>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</si>
  <si>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</si>
  <si>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</si>
  <si>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</si>
  <si>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</si>
  <si>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</si>
  <si>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</si>
  <si>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</si>
  <si>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</si>
  <si>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</si>
  <si>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</si>
  <si>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</si>
  <si>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</si>
  <si>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</si>
  <si>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</si>
  <si>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</si>
  <si>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</si>
  <si>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</si>
  <si>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</si>
  <si>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</si>
  <si>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</si>
  <si>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</si>
  <si>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</si>
  <si>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</si>
  <si>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</si>
  <si>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</si>
  <si>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</si>
  <si>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</si>
  <si>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</si>
  <si>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</si>
  <si>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</si>
  <si>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</si>
  <si>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</si>
  <si>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</si>
  <si>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</si>
  <si>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</si>
  <si>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</si>
  <si>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</si>
  <si>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</si>
  <si>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</si>
  <si>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</si>
  <si>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</si>
  <si>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</si>
  <si>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</si>
  <si>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</si>
  <si>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</si>
  <si>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</si>
  <si>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</si>
  <si>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</si>
  <si>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</si>
  <si>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</si>
  <si>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</si>
  <si>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</si>
  <si>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</si>
  <si>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</si>
  <si>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</si>
  <si>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</si>
  <si>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</si>
  <si>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</si>
  <si>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</si>
  <si>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</si>
  <si>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</si>
  <si>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</si>
  <si>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</si>
  <si>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</si>
  <si>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</si>
  <si>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</si>
  <si>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</si>
  <si>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</si>
  <si>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</si>
  <si>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</si>
  <si>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</si>
  <si>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</si>
  <si>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</si>
  <si>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</si>
  <si>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</si>
  <si>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</si>
  <si>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</si>
  <si>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</si>
  <si>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</si>
  <si>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</si>
  <si>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</si>
  <si>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</si>
  <si>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</si>
  <si>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</si>
  <si>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</si>
  <si>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</si>
  <si>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</si>
  <si>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</si>
  <si>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</si>
  <si>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</si>
  <si>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</si>
  <si>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</si>
  <si>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</si>
  <si>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</si>
  <si>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</si>
  <si>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</si>
  <si>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</si>
  <si>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</si>
  <si>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</si>
  <si>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</si>
  <si>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</si>
  <si>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</si>
  <si>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</si>
  <si>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</si>
  <si>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</si>
  <si>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</si>
  <si>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</si>
  <si>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</si>
  <si>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</si>
  <si>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</si>
  <si>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</si>
  <si>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</si>
  <si>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</si>
  <si>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</si>
  <si>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</si>
  <si>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</si>
  <si>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</si>
  <si>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</si>
  <si>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</si>
  <si>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</si>
  <si>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</si>
  <si>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</si>
  <si>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</si>
  <si>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</si>
  <si>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</si>
  <si>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</si>
  <si>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</si>
  <si>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</si>
  <si>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</si>
  <si>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</si>
  <si>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</si>
  <si>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</si>
  <si>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</si>
  <si>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</si>
  <si>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</si>
  <si>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</si>
  <si>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</si>
  <si>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</si>
  <si>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</si>
  <si>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</si>
  <si>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</si>
  <si>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</si>
  <si>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</si>
  <si>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</si>
  <si>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</si>
  <si>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</si>
  <si>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</si>
  <si>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</si>
  <si>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</si>
  <si>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</si>
  <si>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</si>
  <si>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</si>
  <si>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</si>
  <si>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</si>
  <si>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</si>
  <si>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</si>
  <si>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</si>
  <si>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</si>
  <si>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</si>
  <si>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</si>
  <si>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</si>
  <si>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</si>
  <si>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</si>
  <si>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</si>
  <si>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</si>
  <si>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</si>
  <si>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</si>
  <si>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</si>
  <si>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</si>
  <si>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</si>
  <si>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</si>
  <si>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</si>
  <si>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</si>
  <si>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</si>
  <si>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</si>
  <si>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</si>
  <si>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</si>
  <si>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</si>
  <si>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</si>
  <si>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</si>
  <si>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</si>
  <si>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</si>
  <si>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</si>
  <si>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</si>
  <si>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</si>
  <si>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</si>
  <si>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</si>
  <si>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</si>
  <si>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</si>
  <si>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</si>
  <si>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</si>
  <si>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</si>
  <si>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</si>
  <si>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</si>
  <si>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</si>
  <si>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</si>
  <si>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</si>
  <si>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</si>
  <si>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</si>
  <si>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</si>
  <si>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</si>
  <si>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</si>
  <si>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</si>
  <si>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</si>
  <si>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</si>
  <si>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</si>
  <si>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</si>
  <si>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</si>
  <si>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</si>
  <si>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</si>
  <si>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</si>
  <si>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</si>
  <si>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</si>
  <si>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</si>
  <si>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</si>
  <si>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</si>
  <si>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</si>
  <si>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</si>
  <si>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</si>
  <si>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</si>
  <si>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</si>
  <si>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</si>
  <si>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</si>
  <si>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</si>
  <si>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</si>
  <si>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</si>
  <si>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</si>
  <si>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</si>
  <si>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</si>
  <si>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</si>
  <si>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</si>
  <si>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</si>
  <si>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</si>
  <si>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</si>
  <si>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</si>
  <si>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</si>
  <si>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</si>
  <si>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</si>
  <si>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</si>
  <si>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</si>
  <si>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</si>
  <si>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</si>
  <si>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</si>
  <si>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</si>
  <si>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</si>
  <si>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</si>
  <si>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</si>
  <si>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</si>
  <si>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</si>
  <si>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</si>
  <si>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</si>
  <si>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</si>
  <si>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</si>
  <si>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</si>
  <si>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</si>
  <si>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</si>
  <si>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</si>
  <si>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</si>
  <si>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</si>
  <si>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</si>
  <si>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</si>
  <si>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</si>
  <si>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</si>
  <si>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</si>
  <si>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</si>
  <si>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</si>
  <si>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</si>
  <si>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</si>
  <si>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</si>
  <si>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</si>
  <si>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</si>
  <si>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</si>
  <si>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</si>
  <si>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</si>
  <si>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</si>
  <si>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</si>
  <si>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</si>
  <si>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</si>
  <si>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</si>
  <si>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</si>
  <si>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</si>
  <si>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</si>
  <si>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</si>
  <si>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</si>
  <si>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</si>
  <si>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</si>
  <si>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</si>
  <si>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</si>
  <si>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</si>
  <si>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</si>
  <si>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</si>
  <si>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</si>
  <si>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</si>
  <si>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</si>
  <si>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</si>
  <si>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</si>
  <si>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</si>
  <si>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</si>
  <si>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</si>
  <si>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</si>
  <si>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</si>
  <si>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</si>
  <si>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</si>
  <si>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</si>
  <si>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</si>
  <si>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</si>
  <si>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</si>
  <si>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</si>
  <si>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</si>
  <si>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</si>
  <si>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</si>
  <si>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</si>
  <si>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</si>
  <si>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</si>
  <si>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</si>
  <si>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</si>
  <si>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</si>
  <si>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</si>
  <si>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</si>
  <si>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</si>
  <si>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</si>
  <si>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</si>
  <si>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</si>
  <si>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</si>
  <si>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</si>
  <si>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</si>
  <si>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</si>
  <si>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</si>
  <si>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</si>
  <si>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</si>
  <si>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</si>
  <si>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</si>
  <si>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</si>
  <si>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</si>
  <si>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</si>
  <si>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</si>
  <si>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</si>
  <si>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</si>
  <si>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</si>
  <si>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</si>
  <si>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</si>
  <si>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</si>
  <si>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</si>
  <si>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</si>
  <si>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</si>
  <si>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</si>
  <si>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</si>
  <si>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</si>
  <si>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</si>
  <si>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</si>
  <si>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</si>
  <si>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</si>
  <si>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</si>
  <si>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</si>
  <si>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</si>
  <si>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</si>
  <si>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</si>
  <si>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</si>
  <si>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</si>
  <si>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</si>
  <si>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</si>
  <si>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</si>
  <si>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</si>
  <si>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</si>
  <si>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</si>
  <si>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</si>
  <si>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</si>
  <si>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</si>
  <si>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</si>
  <si>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</si>
  <si>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</si>
  <si>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</si>
  <si>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</si>
  <si>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</si>
  <si>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</si>
  <si>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</si>
  <si>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</si>
  <si>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</si>
  <si>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</si>
  <si>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</si>
  <si>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</si>
  <si>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</si>
  <si>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</si>
  <si>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</si>
  <si>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</si>
  <si>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</si>
  <si>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</si>
  <si>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</si>
  <si>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</si>
  <si>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</si>
  <si>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</si>
  <si>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</si>
  <si>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</si>
  <si>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</si>
  <si>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</si>
  <si>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</si>
  <si>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</si>
  <si>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</si>
  <si>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</si>
  <si>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</si>
  <si>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</si>
  <si>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</si>
  <si>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</si>
  <si>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</si>
  <si>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</si>
  <si>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</si>
  <si>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</si>
  <si>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</si>
  <si>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</si>
  <si>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</si>
  <si>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</si>
  <si>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</si>
  <si>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</si>
  <si>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</si>
  <si>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</si>
  <si>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</si>
  <si>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</si>
  <si>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</si>
  <si>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</si>
  <si>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</si>
  <si>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</si>
  <si>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</si>
  <si>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</si>
  <si>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</si>
  <si>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</si>
  <si>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</si>
  <si>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</si>
  <si>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</si>
  <si>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</si>
  <si>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</si>
  <si>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</si>
  <si>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</si>
  <si>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</si>
  <si>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</si>
  <si>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</si>
  <si>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</si>
  <si>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</si>
  <si>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</si>
  <si>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</si>
  <si>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</si>
  <si>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</si>
  <si>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</si>
  <si>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</si>
  <si>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</si>
  <si>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</si>
  <si>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</si>
  <si>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</si>
  <si>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</si>
  <si>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</si>
  <si>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</si>
  <si>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</si>
  <si>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</si>
  <si>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</si>
  <si>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</si>
  <si>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</si>
  <si>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</si>
  <si>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</si>
  <si>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</si>
  <si>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</si>
  <si>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</si>
  <si>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</si>
  <si>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</si>
  <si>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</si>
  <si>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</si>
  <si>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</si>
  <si>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</si>
  <si>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</si>
  <si>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</si>
  <si>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</si>
  <si>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</si>
  <si>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</si>
  <si>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</si>
  <si>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</si>
  <si>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</si>
  <si>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</si>
  <si>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</si>
  <si>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</si>
  <si>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</si>
  <si>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</si>
  <si>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</si>
  <si>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</si>
  <si>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</si>
  <si>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</si>
  <si>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</si>
  <si>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</si>
  <si>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</si>
  <si>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</si>
  <si>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</si>
  <si>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</si>
  <si>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</si>
  <si>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</si>
  <si>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</si>
  <si>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</si>
  <si>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</si>
  <si>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</si>
  <si>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</si>
  <si>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</si>
  <si>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</si>
  <si>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</si>
  <si>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</si>
  <si>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</si>
  <si>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</si>
  <si>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</si>
  <si>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</si>
  <si>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</si>
  <si>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</si>
  <si>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</si>
  <si>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</si>
  <si>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</si>
  <si>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</si>
  <si>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</si>
  <si>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</si>
  <si>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</si>
  <si>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</si>
  <si>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</si>
  <si>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</si>
  <si>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</si>
  <si>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</si>
  <si>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</si>
  <si>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</si>
  <si>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</si>
  <si>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</si>
  <si>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</si>
  <si>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</si>
  <si>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</si>
  <si>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</si>
  <si>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</si>
  <si>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</si>
  <si>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</si>
  <si>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</si>
  <si>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</si>
  <si>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</si>
  <si>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</si>
  <si>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</si>
  <si>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</si>
  <si>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</si>
  <si>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</si>
  <si>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</si>
  <si>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</si>
  <si>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</si>
  <si>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</si>
  <si>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</si>
  <si>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</si>
  <si>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</si>
  <si>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</si>
  <si>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</si>
  <si>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</si>
  <si>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</si>
  <si>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</si>
  <si>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</si>
  <si>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</si>
  <si>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</si>
  <si>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</si>
  <si>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</si>
  <si>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</si>
  <si>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</si>
  <si>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</si>
  <si>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</si>
  <si>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</si>
  <si>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</si>
  <si>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</si>
  <si>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</si>
  <si>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</si>
  <si>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</si>
  <si>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</si>
  <si>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</si>
  <si>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</si>
  <si>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</si>
  <si>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</si>
  <si>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</si>
  <si>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</si>
  <si>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</si>
  <si>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</si>
  <si>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</si>
  <si>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</si>
  <si>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</si>
  <si>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</si>
  <si>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</si>
  <si>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</si>
  <si>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</si>
  <si>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</si>
  <si>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</si>
  <si>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</si>
  <si>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</si>
  <si>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</si>
  <si>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</si>
  <si>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</si>
  <si>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</si>
  <si>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</si>
  <si>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</si>
  <si>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</si>
  <si>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</si>
  <si>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</si>
  <si>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</si>
  <si>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</si>
  <si>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</si>
  <si>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</si>
  <si>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</si>
  <si>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</si>
  <si>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</si>
  <si>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</si>
  <si>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</si>
  <si>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</si>
  <si>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</si>
  <si>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</si>
  <si>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</si>
  <si>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</si>
  <si>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</si>
  <si>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</si>
  <si>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</si>
  <si>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</si>
  <si>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</si>
  <si>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</si>
  <si>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</si>
  <si>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</si>
  <si>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</si>
  <si>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</si>
  <si>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</si>
  <si>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</si>
  <si>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</si>
  <si>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</si>
  <si>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</si>
  <si>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</si>
  <si>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</si>
  <si>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</si>
  <si>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</si>
  <si>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</si>
  <si>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</si>
  <si>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</si>
  <si>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</si>
  <si>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</si>
  <si>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</si>
  <si>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</si>
  <si>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</si>
  <si>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</si>
  <si>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</si>
  <si>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</si>
  <si>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</si>
  <si>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</si>
  <si>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</si>
  <si>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</si>
  <si>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</si>
  <si>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</si>
  <si>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</si>
  <si>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</si>
  <si>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</si>
  <si>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</si>
  <si>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</si>
  <si>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</si>
  <si>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</si>
  <si>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</si>
  <si>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</si>
  <si>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</si>
  <si>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</si>
  <si>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</si>
  <si>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</si>
  <si>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</si>
  <si>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</si>
  <si>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</si>
  <si>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</si>
  <si>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</si>
  <si>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</si>
  <si>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</si>
  <si>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</si>
  <si>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</si>
  <si>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</si>
  <si>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</si>
  <si>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</si>
  <si>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</si>
  <si>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</si>
  <si>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</si>
  <si>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</si>
  <si>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</si>
  <si>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</si>
  <si>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</si>
  <si>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</si>
  <si>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</si>
  <si>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</si>
  <si>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</si>
  <si>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</si>
  <si>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</si>
  <si>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</si>
  <si>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</si>
  <si>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</si>
  <si>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</si>
  <si>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</si>
  <si>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</si>
  <si>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</si>
  <si>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</si>
  <si>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</si>
  <si>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</si>
  <si>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</si>
  <si>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</si>
  <si>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</si>
  <si>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</si>
  <si>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</si>
  <si>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</si>
  <si>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</si>
  <si>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</si>
  <si>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</si>
  <si>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</si>
  <si>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</si>
  <si>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</si>
  <si>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</si>
  <si>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</si>
  <si>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</si>
  <si>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</si>
  <si>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</si>
  <si>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</si>
  <si>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</si>
  <si>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</si>
  <si>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</si>
  <si>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</si>
  <si>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</si>
  <si>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</si>
  <si>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</si>
  <si>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</si>
  <si>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</si>
  <si>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</si>
  <si>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</si>
  <si>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</si>
  <si>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</si>
  <si>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</si>
  <si>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</si>
  <si>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</si>
  <si>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</si>
  <si>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</si>
  <si>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</si>
  <si>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</si>
  <si>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</si>
  <si>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</si>
  <si>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</si>
  <si>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</si>
  <si>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</si>
  <si>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</si>
  <si>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</si>
  <si>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</si>
  <si>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</si>
  <si>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</si>
  <si>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</si>
  <si>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</si>
  <si>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</si>
  <si>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</si>
  <si>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</si>
  <si>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</si>
  <si>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</si>
  <si>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</si>
  <si>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</si>
  <si>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</si>
  <si>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</si>
  <si>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</si>
  <si>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</si>
  <si>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</si>
  <si>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</si>
  <si>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</si>
  <si>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</si>
  <si>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</si>
  <si>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</si>
  <si>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</si>
  <si>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</si>
  <si>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</si>
  <si>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</si>
  <si>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</si>
  <si>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</si>
  <si>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</si>
  <si>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</si>
  <si>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</si>
  <si>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</si>
  <si>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</si>
  <si>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</si>
  <si>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</si>
  <si>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</si>
  <si>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</si>
  <si>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</si>
  <si>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</si>
  <si>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</si>
  <si>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</si>
  <si>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</si>
  <si>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</si>
  <si>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</si>
  <si>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</si>
  <si>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</si>
  <si>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</si>
  <si>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</si>
  <si>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</si>
  <si>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</si>
  <si>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</si>
  <si>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</si>
  <si>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</si>
  <si>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</si>
  <si>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</si>
  <si>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</si>
  <si>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</si>
  <si>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</si>
  <si>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</si>
  <si>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</si>
  <si>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</si>
  <si>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</si>
  <si>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</si>
  <si>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</si>
  <si>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</si>
  <si>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</si>
  <si>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</si>
  <si>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</si>
  <si>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</si>
  <si>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</si>
  <si>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</si>
  <si>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</si>
  <si>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</si>
  <si>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</si>
  <si>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</si>
  <si>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</si>
  <si>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</si>
  <si>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</si>
  <si>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</si>
  <si>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</si>
  <si>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</si>
  <si>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</si>
  <si>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</si>
  <si>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</si>
  <si>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</si>
  <si>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</si>
  <si>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</si>
  <si>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</si>
  <si>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</si>
  <si>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</si>
  <si>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</si>
  <si>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</si>
  <si>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</si>
  <si>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</si>
  <si>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</si>
  <si>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</si>
  <si>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</si>
  <si>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</si>
  <si>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</si>
  <si>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</si>
  <si>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</si>
  <si>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</si>
  <si>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</si>
  <si>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</si>
  <si>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</si>
  <si>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</si>
  <si>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</si>
  <si>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</si>
  <si>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</si>
  <si>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</si>
  <si>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</si>
  <si>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</si>
  <si>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</si>
  <si>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</si>
  <si>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</si>
  <si>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</si>
  <si>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</si>
  <si>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</si>
  <si>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</si>
  <si>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</si>
  <si>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</si>
  <si>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</si>
  <si>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</si>
  <si>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</si>
  <si>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</si>
  <si>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</si>
  <si>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</si>
  <si>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</si>
  <si>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</si>
  <si>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</si>
  <si>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</si>
  <si>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</si>
  <si>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</si>
  <si>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</si>
  <si>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</si>
  <si>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</si>
  <si>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</si>
  <si>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</si>
  <si>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</si>
  <si>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</si>
  <si>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</si>
  <si>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</si>
  <si>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</si>
  <si>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</si>
  <si>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</si>
  <si>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</si>
  <si>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</si>
  <si>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</si>
  <si>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</si>
  <si>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</si>
  <si>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</si>
  <si>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</si>
  <si>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</si>
  <si>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</si>
  <si>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</si>
  <si>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</si>
  <si>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</si>
  <si>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</si>
  <si>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</si>
  <si>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</si>
  <si>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</si>
  <si>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</si>
  <si>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</si>
  <si>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</si>
  <si>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</si>
  <si>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</si>
  <si>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</si>
  <si>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</si>
  <si>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</si>
  <si>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</si>
  <si>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</si>
  <si>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</si>
  <si>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</si>
  <si>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</si>
  <si>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</si>
  <si>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</si>
  <si>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</si>
  <si>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</si>
  <si>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</si>
  <si>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</si>
  <si>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</si>
  <si>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</si>
  <si>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</si>
  <si>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</si>
  <si>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</si>
  <si>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</si>
  <si>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</si>
  <si>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</si>
  <si>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</si>
  <si>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</si>
  <si>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</si>
  <si>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</si>
  <si>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</si>
  <si>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</si>
  <si>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</si>
  <si>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</si>
  <si>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</si>
  <si>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</si>
  <si>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</si>
  <si>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</si>
  <si>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</si>
  <si>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</si>
  <si>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</si>
  <si>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</si>
  <si>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</si>
  <si>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</si>
  <si>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</si>
  <si>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</si>
  <si>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</si>
  <si>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</si>
  <si>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</si>
  <si>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</si>
  <si>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</si>
  <si>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</si>
  <si>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</si>
  <si>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</si>
  <si>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</si>
  <si>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</si>
  <si>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</si>
  <si>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</si>
  <si>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</si>
  <si>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</si>
  <si>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</si>
  <si>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</si>
  <si>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</si>
  <si>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</si>
  <si>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</si>
  <si>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</si>
  <si>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</si>
  <si>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</si>
  <si>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</si>
  <si>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</si>
  <si>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</si>
  <si>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</si>
  <si>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</si>
  <si>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</si>
  <si>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</si>
  <si>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</si>
  <si>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</si>
  <si>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</si>
  <si>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</si>
  <si>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</si>
  <si>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</si>
  <si>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</si>
  <si>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</si>
  <si>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</si>
  <si>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</si>
  <si>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</si>
  <si>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</si>
  <si>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</si>
  <si>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</si>
  <si>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</si>
  <si>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</si>
  <si>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</si>
  <si>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</si>
  <si>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</si>
  <si>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</si>
  <si>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</si>
  <si>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</si>
  <si>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</si>
  <si>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</si>
  <si>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</si>
  <si>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</si>
  <si>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</si>
  <si>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</si>
  <si>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</si>
  <si>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</si>
  <si>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</si>
  <si>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</si>
  <si>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</si>
  <si>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</si>
  <si>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</si>
  <si>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</si>
  <si>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</si>
  <si>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</si>
  <si>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</si>
  <si>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</si>
  <si>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</si>
  <si>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</si>
  <si>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</si>
  <si>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</si>
  <si>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</si>
  <si>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</si>
  <si>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</si>
  <si>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</si>
  <si>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</si>
  <si>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</si>
  <si>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</si>
  <si>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</si>
  <si>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</si>
  <si>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</si>
  <si>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</si>
  <si>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</si>
  <si>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</si>
  <si>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</si>
  <si>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</si>
  <si>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</si>
  <si>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</si>
  <si>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</si>
  <si>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</si>
  <si>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</si>
  <si>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</si>
  <si>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</si>
  <si>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</si>
  <si>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</si>
  <si>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</si>
  <si>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</si>
  <si>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</si>
  <si>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</si>
  <si>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</si>
  <si>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</si>
  <si>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</si>
  <si>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</si>
  <si>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</si>
  <si>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</si>
  <si>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</si>
  <si>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</si>
  <si>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</si>
  <si>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</si>
  <si>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</si>
  <si>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</si>
  <si>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</si>
  <si>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</si>
  <si>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</si>
  <si>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</si>
  <si>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</si>
  <si>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</si>
  <si>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</si>
  <si>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</si>
  <si>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</si>
  <si>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</si>
  <si>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</si>
  <si>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</si>
  <si>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</si>
  <si>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</si>
  <si>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</si>
  <si>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</si>
  <si>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</si>
  <si>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</si>
  <si>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</si>
  <si>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</si>
  <si>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</si>
  <si>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</si>
  <si>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</si>
  <si>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</si>
  <si>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</si>
  <si>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</si>
  <si>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</si>
  <si>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</si>
  <si>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</si>
  <si>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</si>
  <si>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</si>
  <si>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</si>
  <si>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</si>
  <si>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</si>
  <si>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</si>
  <si>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</si>
  <si>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</si>
  <si>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</si>
  <si>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</si>
  <si>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</si>
  <si>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</si>
  <si>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</si>
  <si>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</si>
  <si>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</si>
  <si>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</si>
  <si>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</si>
  <si>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</si>
  <si>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</si>
  <si>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</si>
  <si>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</si>
  <si>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</si>
  <si>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</si>
  <si>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</si>
  <si>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</si>
  <si>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</si>
  <si>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</si>
  <si>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</si>
  <si>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</si>
  <si>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</si>
  <si>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</si>
  <si>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</si>
  <si>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</si>
  <si>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</si>
  <si>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</si>
  <si>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</si>
  <si>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</si>
  <si>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</si>
  <si>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</si>
  <si>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</si>
  <si>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</si>
  <si>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</si>
  <si>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</si>
  <si>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</si>
  <si>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</si>
  <si>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</si>
  <si>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</si>
  <si>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</si>
  <si>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</si>
  <si>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</si>
  <si>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</si>
  <si>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</si>
  <si>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</si>
  <si>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</si>
  <si>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</si>
  <si>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</si>
  <si>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</si>
  <si>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</si>
  <si>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</si>
  <si>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</si>
  <si>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</si>
  <si>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</si>
  <si>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</si>
  <si>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</si>
  <si>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</si>
  <si>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</si>
  <si>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</si>
  <si>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</si>
  <si>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</si>
  <si>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</si>
  <si>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</si>
  <si>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</si>
  <si>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</si>
  <si>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</si>
  <si>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</si>
  <si>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</si>
  <si>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</si>
  <si>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</si>
  <si>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</si>
  <si>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</si>
  <si>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</si>
  <si>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</si>
  <si>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</si>
  <si>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</si>
  <si>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</si>
  <si>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</si>
  <si>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</si>
  <si>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</si>
  <si>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</si>
  <si>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</si>
  <si>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</si>
  <si>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</si>
  <si>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</si>
  <si>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</si>
  <si>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</si>
  <si>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</si>
  <si>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</si>
  <si>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</si>
  <si>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</si>
  <si>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</si>
  <si>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</si>
  <si>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</si>
  <si>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</si>
  <si>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</si>
  <si>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</si>
  <si>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</si>
  <si>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</si>
  <si>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</si>
  <si>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</si>
  <si>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</si>
  <si>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</si>
  <si>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</si>
  <si>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</si>
  <si>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</si>
  <si>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</si>
  <si>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</si>
  <si>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</si>
  <si>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</si>
  <si>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</si>
  <si>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</si>
  <si>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</si>
  <si>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</si>
  <si>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</si>
  <si>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</si>
  <si>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</si>
  <si>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</si>
  <si>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</si>
  <si>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</si>
  <si>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</si>
  <si>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</si>
  <si>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</si>
  <si>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</si>
  <si>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</si>
  <si>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</si>
  <si>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</si>
  <si>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</si>
  <si>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</si>
  <si>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</si>
  <si>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</si>
  <si>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</si>
  <si>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</si>
  <si>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</si>
  <si>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</si>
  <si>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</si>
  <si>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</si>
  <si>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</si>
  <si>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</si>
  <si>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</si>
  <si>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</si>
  <si>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</si>
  <si>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</si>
  <si>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</si>
  <si>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</si>
  <si>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</si>
  <si>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</si>
  <si>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</si>
  <si>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</si>
  <si>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</si>
  <si>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</si>
  <si>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</si>
  <si>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</si>
  <si>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</si>
  <si>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</si>
  <si>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</si>
  <si>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</si>
  <si>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</si>
  <si>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</si>
  <si>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</si>
  <si>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</si>
  <si>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</si>
  <si>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</si>
  <si>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</si>
  <si>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</si>
  <si>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</si>
  <si>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</si>
  <si>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</si>
  <si>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</si>
  <si>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</si>
  <si>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</si>
  <si>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</si>
  <si>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</si>
  <si>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</si>
  <si>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</si>
  <si>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</si>
  <si>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</si>
  <si>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</si>
  <si>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</si>
  <si>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</si>
  <si>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</si>
  <si>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</si>
  <si>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</si>
  <si>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</si>
  <si>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</si>
  <si>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</si>
  <si>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</si>
  <si>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</si>
  <si>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</si>
  <si>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</si>
  <si>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</si>
  <si>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</si>
  <si>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</si>
  <si>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</si>
  <si>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</si>
  <si>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</si>
  <si>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</si>
  <si>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</si>
  <si>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</si>
  <si>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</si>
  <si>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</si>
  <si>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</si>
  <si>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</si>
  <si>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</si>
  <si>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</si>
  <si>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</si>
  <si>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</si>
  <si>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</si>
  <si>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</si>
  <si>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</si>
  <si>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</si>
  <si>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</si>
  <si>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</si>
  <si>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</si>
  <si>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</si>
  <si>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</si>
  <si>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</si>
  <si>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</si>
  <si>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</si>
  <si>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</si>
  <si>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</si>
  <si>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</si>
  <si>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</si>
  <si>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</si>
  <si>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</si>
  <si>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</si>
  <si>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</si>
  <si>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</si>
  <si>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</si>
  <si>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</si>
  <si>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</si>
  <si>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</si>
  <si>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</si>
  <si>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</si>
  <si>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</si>
  <si>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</si>
  <si>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</si>
  <si>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</si>
  <si>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</si>
  <si>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</si>
  <si>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</si>
  <si>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</si>
  <si>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</si>
  <si>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</si>
  <si>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</si>
  <si>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</si>
  <si>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</si>
  <si>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</si>
  <si>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</si>
  <si>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</si>
  <si>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</si>
  <si>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</si>
  <si>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</si>
  <si>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</si>
  <si>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</si>
  <si>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</si>
  <si>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</si>
  <si>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</si>
  <si>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</si>
  <si>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</si>
  <si>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</si>
  <si>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</si>
  <si>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</si>
  <si>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</si>
  <si>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</si>
  <si>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</si>
  <si>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</si>
  <si>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</si>
  <si>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</si>
  <si>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</si>
  <si>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</si>
  <si>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</si>
  <si>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</si>
  <si>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</si>
  <si>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</si>
  <si>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</si>
  <si>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</si>
  <si>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</si>
  <si>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</si>
  <si>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</si>
  <si>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</si>
  <si>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</si>
  <si>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</si>
  <si>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</si>
  <si>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</si>
  <si>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</si>
  <si>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</si>
  <si>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</si>
  <si>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</si>
  <si>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</si>
  <si>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</si>
  <si>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</si>
  <si>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</si>
  <si>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</si>
  <si>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</si>
  <si>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</si>
  <si>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</si>
  <si>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</si>
  <si>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</si>
  <si>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</si>
  <si>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</si>
  <si>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</si>
  <si>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</si>
  <si>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</si>
  <si>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</si>
  <si>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</si>
  <si>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</si>
  <si>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</si>
  <si>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</si>
  <si>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</si>
  <si>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</si>
  <si>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</si>
  <si>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</si>
  <si>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</si>
  <si>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</si>
  <si>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</si>
  <si>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</si>
  <si>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</si>
  <si>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</si>
  <si>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</si>
  <si>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</si>
  <si>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</si>
  <si>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</si>
  <si>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</si>
  <si>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</si>
  <si>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</si>
  <si>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</si>
  <si>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</si>
  <si>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</si>
  <si>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</si>
  <si>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</si>
  <si>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</si>
  <si>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</si>
  <si>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</si>
  <si>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</si>
  <si>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</si>
  <si>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</si>
  <si>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</si>
  <si>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</si>
  <si>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</si>
  <si>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</si>
  <si>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</si>
  <si>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</si>
  <si>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</si>
  <si>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</si>
  <si>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</si>
  <si>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</si>
  <si>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</si>
  <si>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</si>
  <si>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</si>
  <si>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</si>
  <si>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</si>
  <si>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</si>
  <si>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</si>
  <si>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</si>
  <si>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</si>
  <si>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</si>
  <si>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</si>
  <si>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</si>
  <si>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</si>
  <si>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</si>
  <si>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</si>
  <si>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</si>
  <si>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</si>
  <si>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</si>
  <si>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</si>
  <si>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</si>
  <si>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</si>
  <si>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</si>
  <si>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</si>
  <si>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</si>
  <si>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</si>
  <si>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</si>
  <si>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</si>
  <si>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</si>
  <si>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</si>
  <si>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</si>
  <si>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</si>
  <si>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</si>
  <si>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</si>
  <si>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</si>
  <si>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</si>
  <si>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</si>
  <si>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</si>
  <si>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</si>
  <si>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</si>
  <si>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</si>
  <si>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</si>
  <si>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</si>
  <si>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</si>
  <si>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</si>
  <si>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</si>
  <si>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</si>
  <si>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</si>
  <si>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</si>
  <si>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</si>
  <si>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</si>
  <si>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</si>
  <si>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</si>
  <si>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</si>
  <si>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</si>
  <si>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</si>
  <si>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</si>
  <si>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</si>
  <si>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</si>
  <si>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</si>
  <si>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</si>
  <si>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</si>
  <si>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</si>
  <si>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</si>
  <si>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</si>
  <si>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</si>
  <si>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</si>
  <si>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</si>
  <si>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</si>
  <si>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</si>
  <si>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</si>
  <si>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</si>
  <si>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</si>
  <si>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</si>
  <si>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</si>
  <si>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</si>
  <si>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</si>
  <si>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</si>
  <si>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</si>
  <si>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</si>
  <si>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</si>
  <si>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</si>
  <si>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</si>
  <si>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</si>
  <si>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</si>
  <si>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</si>
  <si>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</si>
  <si>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</si>
  <si>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</si>
  <si>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</si>
  <si>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</si>
  <si>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</si>
  <si>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</si>
  <si>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</si>
  <si>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</si>
  <si>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</si>
  <si>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</si>
  <si>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</si>
  <si>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</si>
  <si>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</si>
  <si>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</si>
  <si>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</si>
  <si>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</si>
  <si>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</si>
  <si>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</si>
  <si>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</si>
  <si>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</si>
  <si>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</si>
  <si>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</si>
  <si>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</si>
  <si>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</si>
  <si>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</si>
  <si>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</si>
  <si>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</si>
  <si>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</si>
  <si>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</si>
  <si>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</si>
  <si>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</si>
  <si>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</si>
  <si>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</si>
  <si>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</si>
  <si>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</si>
  <si>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</si>
  <si>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</si>
  <si>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</si>
  <si>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</si>
  <si>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</si>
  <si>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</si>
  <si>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</si>
  <si>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</si>
  <si>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</si>
  <si>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</si>
  <si>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</si>
  <si>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</si>
  <si>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</si>
  <si>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</si>
  <si>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</si>
  <si>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</si>
  <si>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</si>
  <si>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</si>
  <si>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</si>
  <si>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</si>
  <si>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</si>
  <si>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</si>
  <si>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</si>
  <si>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</si>
  <si>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</si>
  <si>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</si>
  <si>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</si>
  <si>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</si>
  <si>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</si>
  <si>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</si>
  <si>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</si>
  <si>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</si>
  <si>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</si>
  <si>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</si>
  <si>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</si>
  <si>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</si>
  <si>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</si>
  <si>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</si>
  <si>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</si>
  <si>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</si>
  <si>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</si>
  <si>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</si>
  <si>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</si>
  <si>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</si>
  <si>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</si>
  <si>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</si>
  <si>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</si>
  <si>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</si>
  <si>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</si>
  <si>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</si>
  <si>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</si>
  <si>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</si>
  <si>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</si>
  <si>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</si>
  <si>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</si>
  <si>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</si>
  <si>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</si>
  <si>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</si>
  <si>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</si>
  <si>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</si>
  <si>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</si>
  <si>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</si>
  <si>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</si>
  <si>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</si>
  <si>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</si>
  <si>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</si>
  <si>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</si>
  <si>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</si>
  <si>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</si>
  <si>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</si>
  <si>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</si>
  <si>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</si>
  <si>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</si>
  <si>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</si>
  <si>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</si>
  <si>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</si>
  <si>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</si>
  <si>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</si>
  <si>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</si>
  <si>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</si>
  <si>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</si>
  <si>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</si>
  <si>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</si>
  <si>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</si>
  <si>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</si>
  <si>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</si>
  <si>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</si>
  <si>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</si>
  <si>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</si>
  <si>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</si>
  <si>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</si>
  <si>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</si>
  <si>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</si>
  <si>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</si>
  <si>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</si>
  <si>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</si>
  <si>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</si>
  <si>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</si>
  <si>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</si>
  <si>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</si>
  <si>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</si>
  <si>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</si>
  <si>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</si>
  <si>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</si>
  <si>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</si>
  <si>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</si>
  <si>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</si>
  <si>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</si>
  <si>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</si>
  <si>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</si>
  <si>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</si>
  <si>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</si>
  <si>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</si>
  <si>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</si>
  <si>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</si>
  <si>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</si>
  <si>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</si>
  <si>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</si>
  <si>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</si>
  <si>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</si>
  <si>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</si>
  <si>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</si>
  <si>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</si>
  <si>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</si>
  <si>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</si>
  <si>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</si>
  <si>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</si>
  <si>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</si>
  <si>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</si>
  <si>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</si>
  <si>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</si>
  <si>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</si>
  <si>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</si>
  <si>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</si>
  <si>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</si>
  <si>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</si>
  <si>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</si>
  <si>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</si>
  <si>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</si>
  <si>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</si>
  <si>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</si>
  <si>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</si>
  <si>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</si>
  <si>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</si>
  <si>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</si>
  <si>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</si>
  <si>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</si>
  <si>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</si>
  <si>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</si>
  <si>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</si>
  <si>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</si>
  <si>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</si>
  <si>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</si>
  <si>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</si>
  <si>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</si>
  <si>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</si>
  <si>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</si>
  <si>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</si>
  <si>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</si>
  <si>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</si>
  <si>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</si>
  <si>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</si>
  <si>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</si>
  <si>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</si>
  <si>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</si>
  <si>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</si>
  <si>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</si>
  <si>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</si>
  <si>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</si>
  <si>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</si>
  <si>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</si>
  <si>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</si>
  <si>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</si>
  <si>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</si>
  <si>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</si>
  <si>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</si>
  <si>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</si>
  <si>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</si>
  <si>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</si>
  <si>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</si>
  <si>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</si>
  <si>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</si>
  <si>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</si>
  <si>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</si>
  <si>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</si>
  <si>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</si>
  <si>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</si>
  <si>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</si>
  <si>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</si>
  <si>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</si>
  <si>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</si>
  <si>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</si>
  <si>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</si>
  <si>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</si>
  <si>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</si>
  <si>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</si>
  <si>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</si>
  <si>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</si>
  <si>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</si>
  <si>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</si>
  <si>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</si>
  <si>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</si>
  <si>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</si>
  <si>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</si>
  <si>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</si>
  <si>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</si>
  <si>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</si>
  <si>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</si>
  <si>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</si>
  <si>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</si>
  <si>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</si>
  <si>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</si>
  <si>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</si>
  <si>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</si>
  <si>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</si>
  <si>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</si>
  <si>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</si>
  <si>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</si>
  <si>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</si>
  <si>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</si>
  <si>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</si>
  <si>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</si>
  <si>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</si>
  <si>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</si>
  <si>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</si>
  <si>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</si>
  <si>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</si>
  <si>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</si>
  <si>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</si>
  <si>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</si>
  <si>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</si>
  <si>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</si>
  <si>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</si>
  <si>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</si>
  <si>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</si>
  <si>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</si>
  <si>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</si>
  <si>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</si>
  <si>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</si>
  <si>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</si>
  <si>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</si>
  <si>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</si>
  <si>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</si>
  <si>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</si>
  <si>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</si>
  <si>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</si>
  <si>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</si>
  <si>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</si>
  <si>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</si>
  <si>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</si>
  <si>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</si>
  <si>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</si>
  <si>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</si>
  <si>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</si>
  <si>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</si>
  <si>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</si>
  <si>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</si>
  <si>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</si>
  <si>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</si>
  <si>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</si>
  <si>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</si>
  <si>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</si>
  <si>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</si>
  <si>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</si>
  <si>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</si>
  <si>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</si>
  <si>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</si>
  <si>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</si>
  <si>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</si>
  <si>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</si>
  <si>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</si>
  <si>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</si>
  <si>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</si>
  <si>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</si>
  <si>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</si>
  <si>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</si>
  <si>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</si>
  <si>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</si>
  <si>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</si>
  <si>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</si>
  <si>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</si>
  <si>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</si>
  <si>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</si>
  <si>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</si>
  <si>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</si>
  <si>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</si>
  <si>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</si>
  <si>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</si>
  <si>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</si>
  <si>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</si>
  <si>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</si>
  <si>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</si>
  <si>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</si>
  <si>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</si>
  <si>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</si>
  <si>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</si>
  <si>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</si>
  <si>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</si>
  <si>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</si>
  <si>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</si>
  <si>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</si>
  <si>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</si>
  <si>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</si>
  <si>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</si>
  <si>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</si>
  <si>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</si>
  <si>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</si>
  <si>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</si>
  <si>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</si>
  <si>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</si>
  <si>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</si>
  <si>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</si>
  <si>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</si>
  <si>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</si>
  <si>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</si>
  <si>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</si>
  <si>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</si>
  <si>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</si>
  <si>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</si>
  <si>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</si>
  <si>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</si>
  <si>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</si>
  <si>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</si>
  <si>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</si>
  <si>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</si>
  <si>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</si>
  <si>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</si>
  <si>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</si>
  <si>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</si>
  <si>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</si>
  <si>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</si>
  <si>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</si>
  <si>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</si>
  <si>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</si>
  <si>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</si>
  <si>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</si>
  <si>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</si>
  <si>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</si>
  <si>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</si>
  <si>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</si>
  <si>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</si>
  <si>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</si>
  <si>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</si>
  <si>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</si>
  <si>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</si>
  <si>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</si>
  <si>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</si>
  <si>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</si>
  <si>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</si>
  <si>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</si>
  <si>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</si>
  <si>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</si>
  <si>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</si>
  <si>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</si>
  <si>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</si>
  <si>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</si>
  <si>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</si>
  <si>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</si>
  <si>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</si>
  <si>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</si>
  <si>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</si>
  <si>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</si>
  <si>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</si>
  <si>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</si>
  <si>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</si>
  <si>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</si>
  <si>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</si>
  <si>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</si>
  <si>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</si>
  <si>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</si>
  <si>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</si>
  <si>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</si>
  <si>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</si>
  <si>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</si>
  <si>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</si>
  <si>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</si>
  <si>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</si>
  <si>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</si>
  <si>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</si>
  <si>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</si>
  <si>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</si>
  <si>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</si>
  <si>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</si>
  <si>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</si>
  <si>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</si>
  <si>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</si>
  <si>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</si>
  <si>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</si>
  <si>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</si>
  <si>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</si>
  <si>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</si>
  <si>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</si>
  <si>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</si>
  <si>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</si>
  <si>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</si>
  <si>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</si>
  <si>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</si>
  <si>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</si>
  <si>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</si>
  <si>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</si>
  <si>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</si>
  <si>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</si>
  <si>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</si>
  <si>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</si>
  <si>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</si>
  <si>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</si>
  <si>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</si>
  <si>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</si>
  <si>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</si>
  <si>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</si>
  <si>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</si>
  <si>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</si>
  <si>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</si>
  <si>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</si>
  <si>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</si>
  <si>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</si>
  <si>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</si>
  <si>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</si>
  <si>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</si>
  <si>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</si>
  <si>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</si>
  <si>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</si>
  <si>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</si>
  <si>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</si>
  <si>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</si>
  <si>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</si>
  <si>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</si>
  <si>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</si>
  <si>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</si>
  <si>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</si>
  <si>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</si>
  <si>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</si>
  <si>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</si>
  <si>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</si>
  <si>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</si>
  <si>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</si>
  <si>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</si>
  <si>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</si>
  <si>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</si>
  <si>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</si>
  <si>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</si>
  <si>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</si>
  <si>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</si>
  <si>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</si>
  <si>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</si>
  <si>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</si>
  <si>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</si>
  <si>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</si>
  <si>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</si>
  <si>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</si>
  <si>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</si>
  <si>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</si>
  <si>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</si>
  <si>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</si>
  <si>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</si>
  <si>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</si>
  <si>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</si>
  <si>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</si>
  <si>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</si>
  <si>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</si>
  <si>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</si>
  <si>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</si>
  <si>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</si>
  <si>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</si>
  <si>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</si>
  <si>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</si>
  <si>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</si>
  <si>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</si>
  <si>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</si>
  <si>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</si>
  <si>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</si>
  <si>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</si>
  <si>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</si>
  <si>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</si>
  <si>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</si>
  <si>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</si>
  <si>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</si>
  <si>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</si>
  <si>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</si>
  <si>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</si>
  <si>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</si>
  <si>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</si>
  <si>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</si>
  <si>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</si>
  <si>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</si>
  <si>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</si>
  <si>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</si>
  <si>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</si>
  <si>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</si>
  <si>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</si>
  <si>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</si>
  <si>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</si>
  <si>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</si>
  <si>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</si>
  <si>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</si>
  <si>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</si>
  <si>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</si>
  <si>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</si>
  <si>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</si>
  <si>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</si>
  <si>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</si>
  <si>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</si>
  <si>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</si>
  <si>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</si>
  <si>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</si>
  <si>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</si>
  <si>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</si>
  <si>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</si>
  <si>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</si>
  <si>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</si>
  <si>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</si>
  <si>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</si>
  <si>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</si>
  <si>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</si>
  <si>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</si>
  <si>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</si>
  <si>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</si>
  <si>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</si>
  <si>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</si>
  <si>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</si>
  <si>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</si>
  <si>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</si>
  <si>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</si>
  <si>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</si>
  <si>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</si>
  <si>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</si>
  <si>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</si>
  <si>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</si>
  <si>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</si>
  <si>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</si>
  <si>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</si>
  <si>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</si>
  <si>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</si>
  <si>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</si>
  <si>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</si>
  <si>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</si>
  <si>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</si>
  <si>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</si>
  <si>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</si>
  <si>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</si>
  <si>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</si>
  <si>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</si>
  <si>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</si>
  <si>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</si>
  <si>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</si>
  <si>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</si>
  <si>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</si>
  <si>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</si>
  <si>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</si>
  <si>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</si>
  <si>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</si>
  <si>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</si>
  <si>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</si>
  <si>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</si>
  <si>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</si>
  <si>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</si>
  <si>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</si>
  <si>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</si>
  <si>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</si>
  <si>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</si>
  <si>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</si>
  <si>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</si>
  <si>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</si>
  <si>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</si>
  <si>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</si>
  <si>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</si>
  <si>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</si>
  <si>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</si>
  <si>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</si>
  <si>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</si>
  <si>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</si>
  <si>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</si>
  <si>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</si>
  <si>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</si>
  <si>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</si>
  <si>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</si>
  <si>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</si>
  <si>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</si>
  <si>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</si>
  <si>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</si>
  <si>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</si>
  <si>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</si>
  <si>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</si>
  <si>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</si>
  <si>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</si>
  <si>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</si>
  <si>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</si>
  <si>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</si>
  <si>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</si>
  <si>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</si>
  <si>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</si>
  <si>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</si>
  <si>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</si>
  <si>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</si>
  <si>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</si>
  <si>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</si>
  <si>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</si>
  <si>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</si>
  <si>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</si>
  <si>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</si>
  <si>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</si>
  <si>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</si>
  <si>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</si>
  <si>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</si>
  <si>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</si>
  <si>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</si>
  <si>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</si>
  <si>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</si>
  <si>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</si>
  <si>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</si>
  <si>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</si>
  <si>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</si>
  <si>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</si>
  <si>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</si>
  <si>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</si>
  <si>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</si>
  <si>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</si>
  <si>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</si>
  <si>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</si>
  <si>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</si>
  <si>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</si>
  <si>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</si>
  <si>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</si>
  <si>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</si>
  <si>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</si>
  <si>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</si>
  <si>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</si>
  <si>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</si>
  <si>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</si>
  <si>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</si>
  <si>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</si>
  <si>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</si>
  <si>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</si>
  <si>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</si>
  <si>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</si>
  <si>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</si>
  <si>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</si>
  <si>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</si>
  <si>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</si>
  <si>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</si>
  <si>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</si>
  <si>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</si>
  <si>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</si>
  <si>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</si>
  <si>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</si>
  <si>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</si>
  <si>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</si>
  <si>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</si>
  <si>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</si>
  <si>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</si>
  <si>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</si>
  <si>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</si>
  <si>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</si>
  <si>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</si>
  <si>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</si>
  <si>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</si>
  <si>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</si>
  <si>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</si>
  <si>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</si>
  <si>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</si>
  <si>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</si>
  <si>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</si>
  <si>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</si>
  <si>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</si>
  <si>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</si>
  <si>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</si>
  <si>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</si>
  <si>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</si>
  <si>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</si>
  <si>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</si>
  <si>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</si>
  <si>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</si>
  <si>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</si>
  <si>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</si>
  <si>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</si>
  <si>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</si>
  <si>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</si>
  <si>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</si>
  <si>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</si>
  <si>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</si>
  <si>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</si>
  <si>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</si>
  <si>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</si>
  <si>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</si>
  <si>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</si>
  <si>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</si>
  <si>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</si>
  <si>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</si>
  <si>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</si>
  <si>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</si>
  <si>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</si>
  <si>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</si>
  <si>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</si>
  <si>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</si>
  <si>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</si>
  <si>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</si>
  <si>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</si>
  <si>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</si>
  <si>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</si>
  <si>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</si>
  <si>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</si>
  <si>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</si>
  <si>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</si>
  <si>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</si>
  <si>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</si>
  <si>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</si>
  <si>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</si>
  <si>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</si>
  <si>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</si>
  <si>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</si>
  <si>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</si>
  <si>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</si>
  <si>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</si>
  <si>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</si>
  <si>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</si>
  <si>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</si>
  <si>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</si>
  <si>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</si>
  <si>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</si>
  <si>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</si>
  <si>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</si>
  <si>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</si>
  <si>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</si>
  <si>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</si>
  <si>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</si>
  <si>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</si>
  <si>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</si>
  <si>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</si>
  <si>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</si>
  <si>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</si>
  <si>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</si>
  <si>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</si>
  <si>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</si>
  <si>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</si>
  <si>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</si>
  <si>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</si>
  <si>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</si>
  <si>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</si>
  <si>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</si>
  <si>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</si>
  <si>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</si>
  <si>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</si>
  <si>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</si>
  <si>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</si>
  <si>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</si>
  <si>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</si>
  <si>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</si>
  <si>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</si>
  <si>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</si>
  <si>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</si>
  <si>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</si>
  <si>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</si>
  <si>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</si>
  <si>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</si>
  <si>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</si>
  <si>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</si>
  <si>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</si>
  <si>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</si>
  <si>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</si>
  <si>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</si>
  <si>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</si>
  <si>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</si>
  <si>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</si>
  <si>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</si>
  <si>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</si>
  <si>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</si>
  <si>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</si>
  <si>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</si>
  <si>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</si>
  <si>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</si>
  <si>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</si>
  <si>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</si>
  <si>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</si>
  <si>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</si>
  <si>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</si>
  <si>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</si>
  <si>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</si>
  <si>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</si>
  <si>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</si>
  <si>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</si>
  <si>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</si>
  <si>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</si>
  <si>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</si>
  <si>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</si>
  <si>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</si>
  <si>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</si>
  <si>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</si>
  <si>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</si>
  <si>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</si>
  <si>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</si>
  <si>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</si>
  <si>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</si>
  <si>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</si>
  <si>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</si>
  <si>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</si>
  <si>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</si>
  <si>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</si>
  <si>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</si>
  <si>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</si>
  <si>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</si>
  <si>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</si>
  <si>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</si>
  <si>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</si>
  <si>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</si>
  <si>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</si>
  <si>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</si>
  <si>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</si>
  <si>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</si>
  <si>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</si>
  <si>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</si>
  <si>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</si>
  <si>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</si>
  <si>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</si>
  <si>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</si>
  <si>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</si>
  <si>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</si>
  <si>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</si>
  <si>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</si>
  <si>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</si>
  <si>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</si>
  <si>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</si>
  <si>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</si>
  <si>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</si>
  <si>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</si>
  <si>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</si>
  <si>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</si>
  <si>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</si>
  <si>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</si>
  <si>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</si>
  <si>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</si>
  <si>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</si>
  <si>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</si>
  <si>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</si>
  <si>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</si>
  <si>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</si>
  <si>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</si>
  <si>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</si>
  <si>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</si>
  <si>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</si>
  <si>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</si>
  <si>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</si>
  <si>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</si>
  <si>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</si>
  <si>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</si>
  <si>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</si>
  <si>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</si>
  <si>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</si>
  <si>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</si>
  <si>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</si>
  <si>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</si>
  <si>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</si>
  <si>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</si>
  <si>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</si>
  <si>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</si>
  <si>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</si>
  <si>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</si>
  <si>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</si>
  <si>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</si>
  <si>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</si>
  <si>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</si>
  <si>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</si>
  <si>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</si>
  <si>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</si>
  <si>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</si>
  <si>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</si>
  <si>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</si>
  <si>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</si>
  <si>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</si>
  <si>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</si>
  <si>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</si>
  <si>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</si>
  <si>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</si>
  <si>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</si>
  <si>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</si>
  <si>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</si>
  <si>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</si>
  <si>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</si>
  <si>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</si>
  <si>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</si>
  <si>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</si>
  <si>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</si>
  <si>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</si>
  <si>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</si>
  <si>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</si>
  <si>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</si>
  <si>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</si>
  <si>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</si>
  <si>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</si>
  <si>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</si>
  <si>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</si>
  <si>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</si>
  <si>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</si>
  <si>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</si>
  <si>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</si>
  <si>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</si>
  <si>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</si>
  <si>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</si>
  <si>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</si>
  <si>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</si>
  <si>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</si>
  <si>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</si>
  <si>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</si>
  <si>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</si>
  <si>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</si>
  <si>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</si>
  <si>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</si>
  <si>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</si>
  <si>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</si>
  <si>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</si>
  <si>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</si>
  <si>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</si>
  <si>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</si>
  <si>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</si>
  <si>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</si>
  <si>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</si>
  <si>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</si>
  <si>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</si>
  <si>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</si>
  <si>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</si>
  <si>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</si>
  <si>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</si>
  <si>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</si>
  <si>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</si>
  <si>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</si>
  <si>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</si>
  <si>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</si>
  <si>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</si>
  <si>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</si>
  <si>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</si>
  <si>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</si>
  <si>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</si>
  <si>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</si>
  <si>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</si>
  <si>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</si>
  <si>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</si>
  <si>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</si>
  <si>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</si>
  <si>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</si>
  <si>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</si>
  <si>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</si>
  <si>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</si>
  <si>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</si>
  <si>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</si>
  <si>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</si>
  <si>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</si>
  <si>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</si>
  <si>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</si>
  <si>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</si>
  <si>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</si>
  <si>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</si>
  <si>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</si>
  <si>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</si>
  <si>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</si>
  <si>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</si>
  <si>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</si>
  <si>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</si>
  <si>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</si>
  <si>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</si>
  <si>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</si>
  <si>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</si>
  <si>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</si>
  <si>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</si>
  <si>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</si>
  <si>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</si>
  <si>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</si>
  <si>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</si>
  <si>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</si>
  <si>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</si>
  <si>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</si>
  <si>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</si>
  <si>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</si>
  <si>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</si>
  <si>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</si>
  <si>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</si>
  <si>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</si>
  <si>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</si>
  <si>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</si>
  <si>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</si>
  <si>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</si>
  <si>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</si>
  <si>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</si>
  <si>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</si>
  <si>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</si>
  <si>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</si>
  <si>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</si>
  <si>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</si>
  <si>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</si>
  <si>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</si>
  <si>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</si>
  <si>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</si>
  <si>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</si>
  <si>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</si>
  <si>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</si>
  <si>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</si>
  <si>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</si>
  <si>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</si>
  <si>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</si>
  <si>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</si>
  <si>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</si>
  <si>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</si>
  <si>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</si>
  <si>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</si>
  <si>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</si>
  <si>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</si>
  <si>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</si>
  <si>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</si>
  <si>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</si>
  <si>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</si>
  <si>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</si>
  <si>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</si>
  <si>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</si>
  <si>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</si>
  <si>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</si>
  <si>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</si>
  <si>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</si>
  <si>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</si>
  <si>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</si>
  <si>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</si>
  <si>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</si>
  <si>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</si>
  <si>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</si>
  <si>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</si>
  <si>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</si>
  <si>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</si>
  <si>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</si>
  <si>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</si>
  <si>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</si>
  <si>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</si>
  <si>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</si>
  <si>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</si>
  <si>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</si>
  <si>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</si>
  <si>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</si>
  <si>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</si>
  <si>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</si>
  <si>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</si>
  <si>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</si>
  <si>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</si>
  <si>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</si>
  <si>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</si>
  <si>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</si>
  <si>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</si>
  <si>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</si>
  <si>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</si>
  <si>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</si>
  <si>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</si>
  <si>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</si>
  <si>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</si>
  <si>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</si>
  <si>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</si>
  <si>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</si>
  <si>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</si>
  <si>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</si>
  <si>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</si>
  <si>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</si>
  <si>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</si>
  <si>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</si>
  <si>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</si>
  <si>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</si>
  <si>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</si>
  <si>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</si>
  <si>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</si>
  <si>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</si>
  <si>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</si>
  <si>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</si>
  <si>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</si>
  <si>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</si>
  <si>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</si>
  <si>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</si>
  <si>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</si>
  <si>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</si>
  <si>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</si>
  <si>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</si>
  <si>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</si>
  <si>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</si>
  <si>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</si>
  <si>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</si>
  <si>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</si>
  <si>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</si>
  <si>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</si>
  <si>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</si>
  <si>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</si>
  <si>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</si>
  <si>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</si>
  <si>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</si>
  <si>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</si>
  <si>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</si>
  <si>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</si>
  <si>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</si>
  <si>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</si>
  <si>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</si>
  <si>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</si>
  <si>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</si>
  <si>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</si>
  <si>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</si>
  <si>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</si>
  <si>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</si>
  <si>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</si>
  <si>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</si>
  <si>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</si>
  <si>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</si>
  <si>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</si>
  <si>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</si>
  <si>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</si>
  <si>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</si>
  <si>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</si>
  <si>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</si>
  <si>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</si>
  <si>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</si>
  <si>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</si>
  <si>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</si>
  <si>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</si>
  <si>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</si>
  <si>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</si>
  <si>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</si>
  <si>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</si>
  <si>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</si>
  <si>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</si>
  <si>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</si>
  <si>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</si>
  <si>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</si>
  <si>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</si>
  <si>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</si>
  <si>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</si>
  <si>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</si>
  <si>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</si>
  <si>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</si>
  <si>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</si>
  <si>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</si>
  <si>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</si>
  <si>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</si>
  <si>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</si>
  <si>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</si>
  <si>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</si>
  <si>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</si>
  <si>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</si>
  <si>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</si>
  <si>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</si>
  <si>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</si>
  <si>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</si>
  <si>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</si>
  <si>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</si>
  <si>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</si>
  <si>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</si>
  <si>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</si>
  <si>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</si>
  <si>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</si>
  <si>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</si>
  <si>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</si>
  <si>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</si>
  <si>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</si>
  <si>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</si>
  <si>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</si>
  <si>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</si>
  <si>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</si>
  <si>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</si>
  <si>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</si>
  <si>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</si>
  <si>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</si>
  <si>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</si>
  <si>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</si>
  <si>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</si>
  <si>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</si>
  <si>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</si>
  <si>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</si>
  <si>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</si>
  <si>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</si>
  <si>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</si>
  <si>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</si>
  <si>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</si>
  <si>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</si>
  <si>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</si>
  <si>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</si>
  <si>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</si>
  <si>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</si>
  <si>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</si>
  <si>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</si>
  <si>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</si>
  <si>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</si>
  <si>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</si>
  <si>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</si>
  <si>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</si>
  <si>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</si>
  <si>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</si>
  <si>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</si>
  <si>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</si>
  <si>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</si>
  <si>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</si>
  <si>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</si>
  <si>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</si>
  <si>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</si>
  <si>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</si>
  <si>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</si>
  <si>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</si>
  <si>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</si>
  <si>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</si>
  <si>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</si>
  <si>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</si>
  <si>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</si>
  <si>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</si>
  <si>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</si>
  <si>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</si>
  <si>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</si>
  <si>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</si>
  <si>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</si>
  <si>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</si>
  <si>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</si>
  <si>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</si>
  <si>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</si>
  <si>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</si>
  <si>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</si>
  <si>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</si>
  <si>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</si>
  <si>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</si>
  <si>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</si>
  <si>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</si>
  <si>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</si>
  <si>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</si>
  <si>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</si>
  <si>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</si>
  <si>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</si>
  <si>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</si>
  <si>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</si>
  <si>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</si>
  <si>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</si>
  <si>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</si>
  <si>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</si>
  <si>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</si>
  <si>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</si>
  <si>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</si>
  <si>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</si>
  <si>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</si>
  <si>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</si>
  <si>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</si>
  <si>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</si>
  <si>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</si>
  <si>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</si>
  <si>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</si>
  <si>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</si>
  <si>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</si>
  <si>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</si>
  <si>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</si>
  <si>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</si>
  <si>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</si>
  <si>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</si>
  <si>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</si>
  <si>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</si>
  <si>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</si>
  <si>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</si>
  <si>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</si>
  <si>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</si>
  <si>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</si>
  <si>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</si>
  <si>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</si>
  <si>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</si>
  <si>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</si>
  <si>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</si>
  <si>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</si>
  <si>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</si>
  <si>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</si>
  <si>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</si>
  <si>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</si>
  <si>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</si>
  <si>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</si>
  <si>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</si>
  <si>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</si>
  <si>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</si>
  <si>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</si>
  <si>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</si>
  <si>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</si>
  <si>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</si>
  <si>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</si>
  <si>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</si>
  <si>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</si>
  <si>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</si>
  <si>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</si>
  <si>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</si>
  <si>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</si>
  <si>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</si>
  <si>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</si>
  <si>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</si>
  <si>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</si>
  <si>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</si>
  <si>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</si>
  <si>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</si>
  <si>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</si>
  <si>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</si>
  <si>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</si>
  <si>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</si>
  <si>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</si>
  <si>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</si>
  <si>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</si>
  <si>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</si>
  <si>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</si>
  <si>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</si>
  <si>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</si>
  <si>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</si>
  <si>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</si>
  <si>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</si>
  <si>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</si>
  <si>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</si>
  <si>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</si>
  <si>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</si>
  <si>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</si>
  <si>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</si>
  <si>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</si>
  <si>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</si>
  <si>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</si>
  <si>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</si>
  <si>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</si>
  <si>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</si>
  <si>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</si>
  <si>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</si>
  <si>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</si>
  <si>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</si>
  <si>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</si>
  <si>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</si>
  <si>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</si>
  <si>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</si>
  <si>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</si>
  <si>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</si>
  <si>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</si>
  <si>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</si>
  <si>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</si>
  <si>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</si>
  <si>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</si>
  <si>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</si>
  <si>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</si>
  <si>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</si>
  <si>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</si>
  <si>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</si>
  <si>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</si>
  <si>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</si>
  <si>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</si>
  <si>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</si>
  <si>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</si>
  <si>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</si>
  <si>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</si>
  <si>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</si>
  <si>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</si>
  <si>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</si>
  <si>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</si>
  <si>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</si>
  <si>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</si>
  <si>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</si>
  <si>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</si>
  <si>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</si>
  <si>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</si>
  <si>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</si>
  <si>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</si>
  <si>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</si>
  <si>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</si>
  <si>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</si>
  <si>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</si>
  <si>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</si>
  <si>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</si>
  <si>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</si>
  <si>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</si>
  <si>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</si>
  <si>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</si>
  <si>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</si>
  <si>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</si>
  <si>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</si>
  <si>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</si>
  <si>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</si>
  <si>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</si>
  <si>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</si>
  <si>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</si>
  <si>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</si>
  <si>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</si>
  <si>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</si>
  <si>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</si>
  <si>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</si>
  <si>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</si>
  <si>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</si>
  <si>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</si>
  <si>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</si>
  <si>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</si>
  <si>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</si>
  <si>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</si>
  <si>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</si>
  <si>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</si>
  <si>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</si>
  <si>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</si>
  <si>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</si>
  <si>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</si>
  <si>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</si>
  <si>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</si>
  <si>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</si>
  <si>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</si>
  <si>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</si>
  <si>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</si>
  <si>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</si>
  <si>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</si>
  <si>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</si>
  <si>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</si>
  <si>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</si>
  <si>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</si>
  <si>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</si>
  <si>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</si>
  <si>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</si>
  <si>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</si>
  <si>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</si>
  <si>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</si>
  <si>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</si>
  <si>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</si>
  <si>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</si>
  <si>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</si>
  <si>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</si>
  <si>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</si>
  <si>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</si>
  <si>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</si>
  <si>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</si>
  <si>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</si>
  <si>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</si>
  <si>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</si>
  <si>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</si>
  <si>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</si>
  <si>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</si>
  <si>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</si>
  <si>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</si>
  <si>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</si>
  <si>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</si>
  <si>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</si>
  <si>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</si>
  <si>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</si>
  <si>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</si>
  <si>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</si>
  <si>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</si>
  <si>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</si>
  <si>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</si>
  <si>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</si>
  <si>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</si>
  <si>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</si>
  <si>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</si>
  <si>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</si>
  <si>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</si>
  <si>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</si>
  <si>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</si>
  <si>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</si>
  <si>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</si>
  <si>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</si>
  <si>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</si>
  <si>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</si>
  <si>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</si>
  <si>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</si>
  <si>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</si>
  <si>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</si>
  <si>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</si>
  <si>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</si>
  <si>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</si>
  <si>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</si>
  <si>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</si>
  <si>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</si>
  <si>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</si>
  <si>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</si>
  <si>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</si>
  <si>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</si>
  <si>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</si>
  <si>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</si>
  <si>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</si>
  <si>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</si>
  <si>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</si>
  <si>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</si>
  <si>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</si>
  <si>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</si>
  <si>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</si>
  <si>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</si>
  <si>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</si>
  <si>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</si>
  <si>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</si>
  <si>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</si>
  <si>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</si>
  <si>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</si>
  <si>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</si>
  <si>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</si>
  <si>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</si>
  <si>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</si>
  <si>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</si>
  <si>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</si>
  <si>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</si>
  <si>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</si>
  <si>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</si>
  <si>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</si>
  <si>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</si>
  <si>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</si>
  <si>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</si>
  <si>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</si>
  <si>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</si>
  <si>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</si>
  <si>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</si>
  <si>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</si>
  <si>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</si>
  <si>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</si>
  <si>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</si>
  <si>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</si>
  <si>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</si>
  <si>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</si>
  <si>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</si>
  <si>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</si>
  <si>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</si>
  <si>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</si>
  <si>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</si>
  <si>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</si>
  <si>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</si>
  <si>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</si>
  <si>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</si>
  <si>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</si>
  <si>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</si>
  <si>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</si>
  <si>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</si>
  <si>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</si>
  <si>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</si>
  <si>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</si>
  <si>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</si>
  <si>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</si>
  <si>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</si>
  <si>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</si>
  <si>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</si>
  <si>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</si>
  <si>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</si>
  <si>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</si>
  <si>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</si>
  <si>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</si>
  <si>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</si>
  <si>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</si>
  <si>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</si>
  <si>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</si>
  <si>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</si>
  <si>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</si>
  <si>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</si>
  <si>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</si>
  <si>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</si>
  <si>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</si>
  <si>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</si>
  <si>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</si>
  <si>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</si>
  <si>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</si>
  <si>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</si>
  <si>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</si>
  <si>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</si>
  <si>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</si>
  <si>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</si>
  <si>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</si>
  <si>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</si>
  <si>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</si>
  <si>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</si>
  <si>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</si>
  <si>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</si>
  <si>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</si>
  <si>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</si>
  <si>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</si>
  <si>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</si>
  <si>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</si>
  <si>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</si>
  <si>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</si>
  <si>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</si>
  <si>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</si>
  <si>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</si>
  <si>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</si>
  <si>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</si>
  <si>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</si>
  <si>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</si>
  <si>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</si>
  <si>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</si>
  <si>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</si>
  <si>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</si>
  <si>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</si>
  <si>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</si>
  <si>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</si>
  <si>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</si>
  <si>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</si>
  <si>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</si>
  <si>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</si>
  <si>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</si>
  <si>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</si>
  <si>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</si>
  <si>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</si>
  <si>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</si>
  <si>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</si>
  <si>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</si>
  <si>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</si>
  <si>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</si>
  <si>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</si>
  <si>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</si>
  <si>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</si>
  <si>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</si>
  <si>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</si>
  <si>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</si>
  <si>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</si>
  <si>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</si>
  <si>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</si>
  <si>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</si>
  <si>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</si>
  <si>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</si>
  <si>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</si>
  <si>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</si>
  <si>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</si>
  <si>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</si>
  <si>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</si>
  <si>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</si>
  <si>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</si>
  <si>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</si>
  <si>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</si>
  <si>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</si>
  <si>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</si>
  <si>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</si>
  <si>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</si>
  <si>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</si>
  <si>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</si>
  <si>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</si>
  <si>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</si>
  <si>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</si>
  <si>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</si>
  <si>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</si>
  <si>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</si>
  <si>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</si>
  <si>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</si>
  <si>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</si>
  <si>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</si>
  <si>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</si>
  <si>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</si>
  <si>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</si>
  <si>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</si>
  <si>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</si>
  <si>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</si>
  <si>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</si>
  <si>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</si>
  <si>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</si>
  <si>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</si>
  <si>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</si>
  <si>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</si>
  <si>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</si>
  <si>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</si>
  <si>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</si>
  <si>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</si>
  <si>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</si>
  <si>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</si>
  <si>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</si>
  <si>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</si>
  <si>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</si>
  <si>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</si>
  <si>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</si>
  <si>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</si>
  <si>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</si>
  <si>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</si>
  <si>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</si>
  <si>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</si>
  <si>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</si>
  <si>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</si>
  <si>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</si>
  <si>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</si>
  <si>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</si>
  <si>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</si>
  <si>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</si>
  <si>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</si>
  <si>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</si>
  <si>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</si>
  <si>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</si>
  <si>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</si>
  <si>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</si>
  <si>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</si>
  <si>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</si>
  <si>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</si>
  <si>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</si>
  <si>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</si>
  <si>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</si>
  <si>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</si>
  <si>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</si>
  <si>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</si>
  <si>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</si>
  <si>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</si>
  <si>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</si>
  <si>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</si>
  <si>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</si>
  <si>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</si>
  <si>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</si>
  <si>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</si>
  <si>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</si>
  <si>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</si>
  <si>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</si>
  <si>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</si>
  <si>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</si>
  <si>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</si>
  <si>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</si>
  <si>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</si>
  <si>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</si>
  <si>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</si>
  <si>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</si>
  <si>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</si>
  <si>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</si>
  <si>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</si>
  <si>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</si>
  <si>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</si>
  <si>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</si>
  <si>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</si>
  <si>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</si>
  <si>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</si>
  <si>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</si>
  <si>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</si>
  <si>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</si>
  <si>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</si>
  <si>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</si>
  <si>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</si>
  <si>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</si>
  <si>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</si>
  <si>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</si>
  <si>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</si>
  <si>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</si>
  <si>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</si>
  <si>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</si>
  <si>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</si>
  <si>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</si>
  <si>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</si>
  <si>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</si>
  <si>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</si>
  <si>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</si>
  <si>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</si>
  <si>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</si>
  <si>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</si>
  <si>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</si>
  <si>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</si>
  <si>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</si>
  <si>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</si>
  <si>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</si>
  <si>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</si>
  <si>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</si>
  <si>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</si>
  <si>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</si>
  <si>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</si>
  <si>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</si>
  <si>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</si>
  <si>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</si>
  <si>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</si>
  <si>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</si>
  <si>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</si>
  <si>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</si>
  <si>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</si>
  <si>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</si>
  <si>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</si>
  <si>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</si>
  <si>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</si>
  <si>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</si>
  <si>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</si>
  <si>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</si>
  <si>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</si>
  <si>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</si>
  <si>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</si>
  <si>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</si>
  <si>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</si>
  <si>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</si>
  <si>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</si>
  <si>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</si>
  <si>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</si>
  <si>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</si>
  <si>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</si>
  <si>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</si>
  <si>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</si>
  <si>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</si>
  <si>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</si>
  <si>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</si>
  <si>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</si>
  <si>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</si>
  <si>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</si>
  <si>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</si>
  <si>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</si>
  <si>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</si>
  <si>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</si>
  <si>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</si>
  <si>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</si>
  <si>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</si>
  <si>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</si>
  <si>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</si>
  <si>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</si>
  <si>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</si>
  <si>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</si>
  <si>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</si>
  <si>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</si>
  <si>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</si>
  <si>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</si>
  <si>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</si>
  <si>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</si>
  <si>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</si>
  <si>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</si>
  <si>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</si>
  <si>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</si>
  <si>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</si>
  <si>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</si>
  <si>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</si>
  <si>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</si>
  <si>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</si>
  <si>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</si>
  <si>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</si>
  <si>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</si>
  <si>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</si>
  <si>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</si>
  <si>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</si>
  <si>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</si>
  <si>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</si>
  <si>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</si>
  <si>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</si>
  <si>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</si>
  <si>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</si>
  <si>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</si>
  <si>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</si>
  <si>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</si>
  <si>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</si>
  <si>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</si>
  <si>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</si>
  <si>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</si>
  <si>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</si>
  <si>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</si>
  <si>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</si>
  <si>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</si>
  <si>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</si>
  <si>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</si>
  <si>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</si>
  <si>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</si>
  <si>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</si>
  <si>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</si>
  <si>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</si>
  <si>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</si>
  <si>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</si>
  <si>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</si>
  <si>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</si>
  <si>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</si>
  <si>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</si>
  <si>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</si>
  <si>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</si>
  <si>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</si>
  <si>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</si>
  <si>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</si>
  <si>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</si>
  <si>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</si>
  <si>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</si>
  <si>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</si>
  <si>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</si>
  <si>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</si>
  <si>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</si>
  <si>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</si>
  <si>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</si>
  <si>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</si>
  <si>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</si>
  <si>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</si>
  <si>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</si>
  <si>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</si>
  <si>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</si>
  <si>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</si>
  <si>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</si>
  <si>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</si>
  <si>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</si>
  <si>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</si>
  <si>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</si>
  <si>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</si>
  <si>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</si>
  <si>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</si>
  <si>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</si>
  <si>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</si>
  <si>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</si>
  <si>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</si>
  <si>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</si>
  <si>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</si>
  <si>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</si>
  <si>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</si>
  <si>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</si>
  <si>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</si>
  <si>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</si>
  <si>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</si>
  <si>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</si>
  <si>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</si>
  <si>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</si>
  <si>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</si>
  <si>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</si>
  <si>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</si>
  <si>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</si>
  <si>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</si>
  <si>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</si>
  <si>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</si>
  <si>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</si>
  <si>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</si>
  <si>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</si>
  <si>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</si>
  <si>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</si>
  <si>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</si>
  <si>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</si>
  <si>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</si>
  <si>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</si>
  <si>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</si>
  <si>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</si>
  <si>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</si>
  <si>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</si>
  <si>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</si>
  <si>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</si>
  <si>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</si>
  <si>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</si>
  <si>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</si>
  <si>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</si>
  <si>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</si>
  <si>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</si>
  <si>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</si>
  <si>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</si>
  <si>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</si>
  <si>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</si>
  <si>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</si>
  <si>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</si>
  <si>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</si>
  <si>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</si>
  <si>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</si>
  <si>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</si>
  <si>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</si>
  <si>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</si>
  <si>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</si>
  <si>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</si>
  <si>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</si>
  <si>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</si>
  <si>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</si>
  <si>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</si>
  <si>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</si>
  <si>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</si>
  <si>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</si>
  <si>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</si>
  <si>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</si>
  <si>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</si>
  <si>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</si>
  <si>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</si>
  <si>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</si>
  <si>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</si>
  <si>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</si>
  <si>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</si>
  <si>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</si>
  <si>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</si>
  <si>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</si>
  <si>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</si>
  <si>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</si>
  <si>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</si>
  <si>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</si>
  <si>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</si>
  <si>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</si>
  <si>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</si>
  <si>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</si>
  <si>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</si>
  <si>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</si>
  <si>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</si>
  <si>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</si>
  <si>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</si>
  <si>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</si>
  <si>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</si>
  <si>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</si>
  <si>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</si>
  <si>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</si>
  <si>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</si>
  <si>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</si>
  <si>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</si>
  <si>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</si>
  <si>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</si>
  <si>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</si>
  <si>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</si>
  <si>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</si>
  <si>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</si>
  <si>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</si>
  <si>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</si>
  <si>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</si>
  <si>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</si>
  <si>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</si>
  <si>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</si>
  <si>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</si>
  <si>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</si>
  <si>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</si>
  <si>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</si>
  <si>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</si>
  <si>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</si>
  <si>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</si>
  <si>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</si>
  <si>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</si>
  <si>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</si>
  <si>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</si>
  <si>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</si>
  <si>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</si>
  <si>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</si>
  <si>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</si>
  <si>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</si>
  <si>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</si>
  <si>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</si>
  <si>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</si>
  <si>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</si>
  <si>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</si>
  <si>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</si>
  <si>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</si>
  <si>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</si>
  <si>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</si>
  <si>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</si>
  <si>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</si>
  <si>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</si>
  <si>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</si>
  <si>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</si>
  <si>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</si>
  <si>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</si>
  <si>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</si>
  <si>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</si>
  <si>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</si>
  <si>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</si>
  <si>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</si>
  <si>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</si>
  <si>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</si>
  <si>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</si>
  <si>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</si>
  <si>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</si>
  <si>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</si>
  <si>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</si>
  <si>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</si>
  <si>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</si>
  <si>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</si>
  <si>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</si>
  <si>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</si>
  <si>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</si>
  <si>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</si>
  <si>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</si>
  <si>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</si>
  <si>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</si>
  <si>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</si>
  <si>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</si>
  <si>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</si>
  <si>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</si>
  <si>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</si>
  <si>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</si>
  <si>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</si>
  <si>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</si>
  <si>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</si>
  <si>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</si>
  <si>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</si>
  <si>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</si>
  <si>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</si>
  <si>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</si>
  <si>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</si>
  <si>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</si>
  <si>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</si>
  <si>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</si>
  <si>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</si>
  <si>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</si>
  <si>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</si>
  <si>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</si>
  <si>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</si>
  <si>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</si>
  <si>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</si>
  <si>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</si>
  <si>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</si>
  <si>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</si>
  <si>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</si>
  <si>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</si>
  <si>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</si>
  <si>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</si>
  <si>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</si>
  <si>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</si>
  <si>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</si>
  <si>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</si>
  <si>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</si>
  <si>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</si>
  <si>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</si>
  <si>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</si>
  <si>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</si>
  <si>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</si>
  <si>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</si>
  <si>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</si>
  <si>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</si>
  <si>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</si>
  <si>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</si>
  <si>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</si>
  <si>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</si>
  <si>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</si>
  <si>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</si>
  <si>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</si>
  <si>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</si>
  <si>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</si>
  <si>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</si>
  <si>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</si>
  <si>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</si>
  <si>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</si>
  <si>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</si>
  <si>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</si>
  <si>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</si>
  <si>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</si>
  <si>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</si>
  <si>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</si>
  <si>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</si>
  <si>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</si>
  <si>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</si>
  <si>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</si>
  <si>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</si>
  <si>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</si>
  <si>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</si>
  <si>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</si>
  <si>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</si>
  <si>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</si>
  <si>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</si>
  <si>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</si>
  <si>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</si>
  <si>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</si>
  <si>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</si>
  <si>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</si>
  <si>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</si>
  <si>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</si>
  <si>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</si>
  <si>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</si>
  <si>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</si>
  <si>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</si>
  <si>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</si>
  <si>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</si>
  <si>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</si>
  <si>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</si>
  <si>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</si>
  <si>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</si>
  <si>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</si>
  <si>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</si>
  <si>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</si>
  <si>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</si>
  <si>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</si>
  <si>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</si>
  <si>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</si>
  <si>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</si>
  <si>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</si>
  <si>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</si>
  <si>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</si>
  <si>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</si>
  <si>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</si>
  <si>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</si>
  <si>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</si>
  <si>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</si>
  <si>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</si>
  <si>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</si>
  <si>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</si>
  <si>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</si>
  <si>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</si>
  <si>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</si>
  <si>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</si>
  <si>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</si>
  <si>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</si>
  <si>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</si>
  <si>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</si>
  <si>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</si>
  <si>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</si>
  <si>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</si>
  <si>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</si>
  <si>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</si>
  <si>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</si>
  <si>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</si>
  <si>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</si>
  <si>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</si>
  <si>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</si>
  <si>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</si>
  <si>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</si>
  <si>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</si>
  <si>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</si>
  <si>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</si>
  <si>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</si>
  <si>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</si>
  <si>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</si>
  <si>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</si>
  <si>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</si>
  <si>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</si>
  <si>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</si>
  <si>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</si>
  <si>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</si>
  <si>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</si>
  <si>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</si>
  <si>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</si>
  <si>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</si>
  <si>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</si>
  <si>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</si>
  <si>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</si>
  <si>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</si>
  <si>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</si>
  <si>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</si>
  <si>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</si>
  <si>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</si>
  <si>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</si>
  <si>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</si>
  <si>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</si>
  <si>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</si>
  <si>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</si>
  <si>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</si>
  <si>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</si>
  <si>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</si>
  <si>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</si>
  <si>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</si>
  <si>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</si>
  <si>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</si>
  <si>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</si>
  <si>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</si>
  <si>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</si>
  <si>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</si>
  <si>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</si>
  <si>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</si>
  <si>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</si>
  <si>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</si>
  <si>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</si>
  <si>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</si>
  <si>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</si>
  <si>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</si>
  <si>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</si>
  <si>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</si>
  <si>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</si>
  <si>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</si>
  <si>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</si>
  <si>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</si>
  <si>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</si>
  <si>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</si>
  <si>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</si>
  <si>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</si>
  <si>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</si>
  <si>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</si>
  <si>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</si>
  <si>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</si>
  <si>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</si>
  <si>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</si>
  <si>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</si>
  <si>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</si>
  <si>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</si>
  <si>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</si>
  <si>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</si>
  <si>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</si>
  <si>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</si>
  <si>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</si>
  <si>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</si>
  <si>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</si>
  <si>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</si>
  <si>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</si>
  <si>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</si>
  <si>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</si>
  <si>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</si>
  <si>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</si>
  <si>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</si>
  <si>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</si>
  <si>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</si>
  <si>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</si>
  <si>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</si>
  <si>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</si>
  <si>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</si>
  <si>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</si>
  <si>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</si>
  <si>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</si>
  <si>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</si>
  <si>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</si>
  <si>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</si>
  <si>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</si>
  <si>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</si>
  <si>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</si>
  <si>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</si>
  <si>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</si>
  <si>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</si>
  <si>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</si>
  <si>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</si>
  <si>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</si>
  <si>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</si>
  <si>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</si>
  <si>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</si>
  <si>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</si>
  <si>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</si>
  <si>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</si>
  <si>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</si>
  <si>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</si>
  <si>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</si>
  <si>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</si>
  <si>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</si>
  <si>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</si>
  <si>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</si>
  <si>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</si>
  <si>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</si>
  <si>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</si>
  <si>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</si>
  <si>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</si>
  <si>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</si>
  <si>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</si>
  <si>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</si>
  <si>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</si>
  <si>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</si>
  <si>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</si>
  <si>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</si>
  <si>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</si>
  <si>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</si>
  <si>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</si>
  <si>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</si>
  <si>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</si>
  <si>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</si>
  <si>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</si>
  <si>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</si>
  <si>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</si>
  <si>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</si>
  <si>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</si>
  <si>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</si>
  <si>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</si>
  <si>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</si>
  <si>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</si>
  <si>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</si>
  <si>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</si>
  <si>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</si>
  <si>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</si>
  <si>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</si>
  <si>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</si>
  <si>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</si>
  <si>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</si>
  <si>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</si>
  <si>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</si>
  <si>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</si>
  <si>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</si>
  <si>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</si>
  <si>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</si>
  <si>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</si>
  <si>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</si>
  <si>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</si>
  <si>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</si>
  <si>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</si>
  <si>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</si>
  <si>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</si>
  <si>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</si>
  <si>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</si>
  <si>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</si>
  <si>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</si>
  <si>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</si>
  <si>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</si>
  <si>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</si>
  <si>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</si>
  <si>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</si>
  <si>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</si>
  <si>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</si>
  <si>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</si>
  <si>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</si>
  <si>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</si>
  <si>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</si>
  <si>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</si>
  <si>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</si>
  <si>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</si>
  <si>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</si>
  <si>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</si>
  <si>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</si>
  <si>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</si>
  <si>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</si>
  <si>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</si>
  <si>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</si>
  <si>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</si>
  <si>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</si>
  <si>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</si>
  <si>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</si>
  <si>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</si>
  <si>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</si>
  <si>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</si>
  <si>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</si>
  <si>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</si>
  <si>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</si>
  <si>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</si>
  <si>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</si>
  <si>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</si>
  <si>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</si>
  <si>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</si>
  <si>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</si>
  <si>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</si>
  <si>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</si>
  <si>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</si>
  <si>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</si>
  <si>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</si>
  <si>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</si>
  <si>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</si>
  <si>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</si>
  <si>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</si>
  <si>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</si>
  <si>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</si>
  <si>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</si>
  <si>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</si>
  <si>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</si>
  <si>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</si>
  <si>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</si>
  <si>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</si>
  <si>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</si>
  <si>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</si>
  <si>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</si>
  <si>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</si>
  <si>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</si>
  <si>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</si>
  <si>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</si>
  <si>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</si>
  <si>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</si>
  <si>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</si>
  <si>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</si>
  <si>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</si>
  <si>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</si>
  <si>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</si>
  <si>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</si>
  <si>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</si>
  <si>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</si>
  <si>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</si>
  <si>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</si>
  <si>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</si>
  <si>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</si>
  <si>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</si>
  <si>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</si>
  <si>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</si>
  <si>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</si>
  <si>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</si>
  <si>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</si>
  <si>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</si>
  <si>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</si>
  <si>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</si>
  <si>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</si>
  <si>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</si>
  <si>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</si>
  <si>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</si>
  <si>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</si>
  <si>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</si>
  <si>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</si>
  <si>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</si>
  <si>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</si>
  <si>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</si>
  <si>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</si>
  <si>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</si>
  <si>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</si>
  <si>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</si>
  <si>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</si>
  <si>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</si>
  <si>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</si>
  <si>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</si>
  <si>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</si>
  <si>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</si>
  <si>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</si>
  <si>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</si>
  <si>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</si>
  <si>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</si>
  <si>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</si>
  <si>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</si>
  <si>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</si>
  <si>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</si>
  <si>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</si>
  <si>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</si>
  <si>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</si>
  <si>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</si>
  <si>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</si>
  <si>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</si>
  <si>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</si>
  <si>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</si>
  <si>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</si>
  <si>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</si>
  <si>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</si>
  <si>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</si>
  <si>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</si>
  <si>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</si>
  <si>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</si>
  <si>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</si>
  <si>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</si>
  <si>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</si>
  <si>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</si>
  <si>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</si>
  <si>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</si>
  <si>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</si>
  <si>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</si>
  <si>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</si>
  <si>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</si>
  <si>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</si>
  <si>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</si>
  <si>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</si>
  <si>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</si>
  <si>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</si>
  <si>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</si>
  <si>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</si>
  <si>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</si>
  <si>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</si>
  <si>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</si>
  <si>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</si>
  <si>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</si>
  <si>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</si>
  <si>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</si>
  <si>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</si>
  <si>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</si>
  <si>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</si>
  <si>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</si>
  <si>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</si>
  <si>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</si>
  <si>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</si>
  <si>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</si>
  <si>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</si>
  <si>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</si>
  <si>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</si>
  <si>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</si>
  <si>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</si>
  <si>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</si>
  <si>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</si>
  <si>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</si>
  <si>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</si>
  <si>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</si>
  <si>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</si>
  <si>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</si>
  <si>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</si>
  <si>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</si>
  <si>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</si>
  <si>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</si>
  <si>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</si>
  <si>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</si>
  <si>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</si>
  <si>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</si>
  <si>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</si>
  <si>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</si>
  <si>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</si>
  <si>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</si>
  <si>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</si>
  <si>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</si>
  <si>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</si>
  <si>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</si>
  <si>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</si>
  <si>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</si>
  <si>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</si>
  <si>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</si>
  <si>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</si>
  <si>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</si>
  <si>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</si>
  <si>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</si>
  <si>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</si>
  <si>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</si>
  <si>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</si>
  <si>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</si>
  <si>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</si>
  <si>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</si>
  <si>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</si>
  <si>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</si>
  <si>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</si>
  <si>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</si>
  <si>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</si>
  <si>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</si>
  <si>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</si>
  <si>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</si>
  <si>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</si>
  <si>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</si>
  <si>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</si>
  <si>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</si>
  <si>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</si>
  <si>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</si>
  <si>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</si>
  <si>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</si>
  <si>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</si>
  <si>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</si>
  <si>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</si>
  <si>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</si>
  <si>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</si>
  <si>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</si>
  <si>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</si>
  <si>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</si>
  <si>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</si>
  <si>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</si>
  <si>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</si>
  <si>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</si>
  <si>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</si>
  <si>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</si>
  <si>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</si>
  <si>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</si>
  <si>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</si>
  <si>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</si>
  <si>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</si>
  <si>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</si>
  <si>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</si>
  <si>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</si>
  <si>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</si>
  <si>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</si>
  <si>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</si>
  <si>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</si>
  <si>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</si>
  <si>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</si>
  <si>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</si>
  <si>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</si>
  <si>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</si>
  <si>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</si>
  <si>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</si>
  <si>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</si>
  <si>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</si>
  <si>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</si>
  <si>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</si>
  <si>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</si>
  <si>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</si>
  <si>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</si>
  <si>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</si>
  <si>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</si>
  <si>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</si>
  <si>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</si>
  <si>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</si>
  <si>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</si>
  <si>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</si>
  <si>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</si>
  <si>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</si>
  <si>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</si>
  <si>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</si>
  <si>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</si>
  <si>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</si>
  <si>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</si>
  <si>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</si>
  <si>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</si>
  <si>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</si>
  <si>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</si>
  <si>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</si>
  <si>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</si>
  <si>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</si>
  <si>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</si>
  <si>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</si>
  <si>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</si>
  <si>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</si>
  <si>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</si>
  <si>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</si>
  <si>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</si>
  <si>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</si>
  <si>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</si>
  <si>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</si>
  <si>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</si>
  <si>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</si>
  <si>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</si>
  <si>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</si>
  <si>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</si>
  <si>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</si>
  <si>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</si>
  <si>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</si>
  <si>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</si>
  <si>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</si>
  <si>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</si>
  <si>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</si>
  <si>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</si>
  <si>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</si>
  <si>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</si>
  <si>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</si>
  <si>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</si>
  <si>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</si>
  <si>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</si>
  <si>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</si>
  <si>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</si>
  <si>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</si>
  <si>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</si>
  <si>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</si>
  <si>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</si>
  <si>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</si>
  <si>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</si>
  <si>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</si>
  <si>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</si>
  <si>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</si>
  <si>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</si>
  <si>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</si>
  <si>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</si>
  <si>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</si>
  <si>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</si>
  <si>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</si>
  <si>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</si>
  <si>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</si>
  <si>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</si>
  <si>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</si>
  <si>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</si>
  <si>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</si>
  <si>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</si>
  <si>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</si>
  <si>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</si>
  <si>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</si>
  <si>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</si>
  <si>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</si>
  <si>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</si>
  <si>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</si>
  <si>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</si>
  <si>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</si>
  <si>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</si>
  <si>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</si>
  <si>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</si>
  <si>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</si>
  <si>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</si>
  <si>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</si>
  <si>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</si>
  <si>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</si>
  <si>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</si>
  <si>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</si>
  <si>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</si>
  <si>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</si>
  <si>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</si>
  <si>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</si>
  <si>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</si>
  <si>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</si>
  <si>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</si>
  <si>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</si>
  <si>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</si>
  <si>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</si>
  <si>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</si>
  <si>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</si>
  <si>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</si>
  <si>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</si>
  <si>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</si>
  <si>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</si>
  <si>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</si>
  <si>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</si>
  <si>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</si>
  <si>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</si>
  <si>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</si>
  <si>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</si>
  <si>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</si>
  <si>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</si>
  <si>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</si>
  <si>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</si>
  <si>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</si>
  <si>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</si>
  <si>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</si>
  <si>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</si>
  <si>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</si>
  <si>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</si>
  <si>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</si>
  <si>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</si>
  <si>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</si>
  <si>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</si>
  <si>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</si>
  <si>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</si>
  <si>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</si>
  <si>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</si>
  <si>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</si>
  <si>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</si>
  <si>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</si>
  <si>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</si>
  <si>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</si>
  <si>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</si>
  <si>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</si>
  <si>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</si>
  <si>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</si>
  <si>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</si>
  <si>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</si>
  <si>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</si>
  <si>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</si>
  <si>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</si>
  <si>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</si>
  <si>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</si>
  <si>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</si>
  <si>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</si>
  <si>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</si>
  <si>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</si>
  <si>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</si>
  <si>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</si>
  <si>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</si>
  <si>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</si>
  <si>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</si>
  <si>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</si>
  <si>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</si>
  <si>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</si>
  <si>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</si>
  <si>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</si>
  <si>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</si>
  <si>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</si>
  <si>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</si>
  <si>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</si>
  <si>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</si>
  <si>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</si>
  <si>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</si>
  <si>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</si>
  <si>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</si>
  <si>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</si>
  <si>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</si>
  <si>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</si>
  <si>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</si>
  <si>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</si>
  <si>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</si>
  <si>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</si>
  <si>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</si>
  <si>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</si>
  <si>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</si>
  <si>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</si>
  <si>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</si>
  <si>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</si>
  <si>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</si>
  <si>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</si>
  <si>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</si>
  <si>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</si>
  <si>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</si>
  <si>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</si>
  <si>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</si>
  <si>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</si>
  <si>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</si>
  <si>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</si>
  <si>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</si>
  <si>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</si>
  <si>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</si>
  <si>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</si>
  <si>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</si>
  <si>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</si>
  <si>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</si>
  <si>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</si>
  <si>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</si>
  <si>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</si>
  <si>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</si>
  <si>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</si>
  <si>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</si>
  <si>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</si>
  <si>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</si>
  <si>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</si>
  <si>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</si>
  <si>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</si>
  <si>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</si>
  <si>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</si>
  <si>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</si>
  <si>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</si>
  <si>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</si>
  <si>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</si>
  <si>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</si>
  <si>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</si>
  <si>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</si>
  <si>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</si>
  <si>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</si>
  <si>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</si>
  <si>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</si>
  <si>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</si>
  <si>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</si>
  <si>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</si>
  <si>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</si>
  <si>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</si>
  <si>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</si>
  <si>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</si>
  <si>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</si>
  <si>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</si>
  <si>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</si>
  <si>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</si>
  <si>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</si>
  <si>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</si>
  <si>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</si>
  <si>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</si>
  <si>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</si>
  <si>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</si>
  <si>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</si>
  <si>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</si>
  <si>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</si>
  <si>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</si>
  <si>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</si>
  <si>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</si>
  <si>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</si>
  <si>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</si>
  <si>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</si>
  <si>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</si>
  <si>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</si>
  <si>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</si>
  <si>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</si>
  <si>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</si>
  <si>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</si>
  <si>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</si>
  <si>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</si>
  <si>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</si>
  <si>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</si>
  <si>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</si>
  <si>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</si>
  <si>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</si>
  <si>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</si>
  <si>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</si>
  <si>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</si>
  <si>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</si>
  <si>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</si>
  <si>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</si>
  <si>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</si>
  <si>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</si>
  <si>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</si>
  <si>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</si>
  <si>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</si>
  <si>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</si>
  <si>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</si>
  <si>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</si>
  <si>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</si>
  <si>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</si>
  <si>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</si>
  <si>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</si>
  <si>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</si>
  <si>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</si>
  <si>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</si>
  <si>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</si>
  <si>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</si>
  <si>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</si>
  <si>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</si>
  <si>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</si>
  <si>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</si>
  <si>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</si>
  <si>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</si>
  <si>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</si>
  <si>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</si>
  <si>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</si>
  <si>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</si>
  <si>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</si>
  <si>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</si>
  <si>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</si>
  <si>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</si>
  <si>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</si>
  <si>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</si>
  <si>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</si>
  <si>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</si>
  <si>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</si>
  <si>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</si>
  <si>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</si>
  <si>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</si>
  <si>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</si>
  <si>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</si>
  <si>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</si>
  <si>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</si>
  <si>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</si>
  <si>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</si>
  <si>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</si>
  <si>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</si>
  <si>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</si>
  <si>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</si>
  <si>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</si>
  <si>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</si>
  <si>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</si>
  <si>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</si>
  <si>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</si>
  <si>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</si>
  <si>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</si>
  <si>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</si>
  <si>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</si>
  <si>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</si>
  <si>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</si>
  <si>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</si>
  <si>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</si>
  <si>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</si>
  <si>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</si>
  <si>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</si>
  <si>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</si>
  <si>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</si>
  <si>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</si>
  <si>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</si>
  <si>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</si>
  <si>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</si>
  <si>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</si>
  <si>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</si>
  <si>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</si>
  <si>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</si>
  <si>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</si>
  <si>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</si>
  <si>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</si>
  <si>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</si>
  <si>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</si>
  <si>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</si>
  <si>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</si>
  <si>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</si>
  <si>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</si>
  <si>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</si>
  <si>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</si>
  <si>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</si>
  <si>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</si>
  <si>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</si>
  <si>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</si>
  <si>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</si>
  <si>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</si>
  <si>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</si>
  <si>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</si>
  <si>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</si>
  <si>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</si>
  <si>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</si>
  <si>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</si>
  <si>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</si>
  <si>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</si>
  <si>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</si>
  <si>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</si>
  <si>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</si>
  <si>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</si>
  <si>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</si>
  <si>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</si>
  <si>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</si>
  <si>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</si>
  <si>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</si>
  <si>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</si>
  <si>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</si>
  <si>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</si>
  <si>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</si>
  <si>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</si>
  <si>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</si>
  <si>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</si>
  <si>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</si>
  <si>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</si>
  <si>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</si>
  <si>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</si>
  <si>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</si>
  <si>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</si>
  <si>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</si>
  <si>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</si>
  <si>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</si>
  <si>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</si>
  <si>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</si>
  <si>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</si>
  <si>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</si>
  <si>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</si>
  <si>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</si>
  <si>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</si>
  <si>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</si>
  <si>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</si>
  <si>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</si>
  <si>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</si>
  <si>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</si>
  <si>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</si>
  <si>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</si>
  <si>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</si>
  <si>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</si>
  <si>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</si>
  <si>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</si>
  <si>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</si>
  <si>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</si>
  <si>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</si>
  <si>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</si>
  <si>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</si>
  <si>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</si>
  <si>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</si>
  <si>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</si>
  <si>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</si>
  <si>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</si>
  <si>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</si>
  <si>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</si>
  <si>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</si>
  <si>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</si>
  <si>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</si>
  <si>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</si>
  <si>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</si>
  <si>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</si>
  <si>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</si>
  <si>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</si>
  <si>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</si>
  <si>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</si>
  <si>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</si>
  <si>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</si>
  <si>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</si>
  <si>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</si>
  <si>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</si>
  <si>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</si>
  <si>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</si>
  <si>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</si>
  <si>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</si>
  <si>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</si>
  <si>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</si>
  <si>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</si>
  <si>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</si>
  <si>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</si>
  <si>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</si>
  <si>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</si>
  <si>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</si>
  <si>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</si>
  <si>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</si>
  <si>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</si>
  <si>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</si>
  <si>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</si>
  <si>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</si>
  <si>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</si>
  <si>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</si>
  <si>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</si>
  <si>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</si>
  <si>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</si>
  <si>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</si>
  <si>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</si>
  <si>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</si>
  <si>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</si>
  <si>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</si>
  <si>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</si>
  <si>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</si>
  <si>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</si>
  <si>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</si>
  <si>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</si>
  <si>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</si>
  <si>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</si>
  <si>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</si>
  <si>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</si>
  <si>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</si>
  <si>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</si>
  <si>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</si>
  <si>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</si>
  <si>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</si>
  <si>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</si>
  <si>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</si>
  <si>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</si>
  <si>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</si>
  <si>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</si>
  <si>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</si>
  <si>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</si>
  <si>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</si>
  <si>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</si>
  <si>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</si>
  <si>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</si>
  <si>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</si>
  <si>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</si>
  <si>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</si>
  <si>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</si>
  <si>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</si>
  <si>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</si>
  <si>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</si>
  <si>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</si>
  <si>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</si>
  <si>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</si>
  <si>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</si>
  <si>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</si>
  <si>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</si>
  <si>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</si>
  <si>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</si>
  <si>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</si>
  <si>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</si>
  <si>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</si>
  <si>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</si>
  <si>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</si>
  <si>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</si>
  <si>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</si>
  <si>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</si>
  <si>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</si>
  <si>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</si>
  <si>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</si>
  <si>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</si>
  <si>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</si>
  <si>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</si>
  <si>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</si>
  <si>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</si>
  <si>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</si>
  <si>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</si>
  <si>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</si>
  <si>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</si>
  <si>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</si>
  <si>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</si>
  <si>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</si>
  <si>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</si>
  <si>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</si>
  <si>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</si>
  <si>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</si>
  <si>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</si>
  <si>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</si>
  <si>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</si>
  <si>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</si>
  <si>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</si>
  <si>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</si>
  <si>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</si>
  <si>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</si>
  <si>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</si>
  <si>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</si>
  <si>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</si>
  <si>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</si>
  <si>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</si>
  <si>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</si>
  <si>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</si>
  <si>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</si>
  <si>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</si>
  <si>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</si>
  <si>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</si>
  <si>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</si>
  <si>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</si>
  <si>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</si>
  <si>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</si>
  <si>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</si>
  <si>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</si>
  <si>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</si>
  <si>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</si>
  <si>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</si>
  <si>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</si>
  <si>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</si>
  <si>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</si>
  <si>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</si>
  <si>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</si>
  <si>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</si>
  <si>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</si>
  <si>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</si>
  <si>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</si>
  <si>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</si>
  <si>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</si>
  <si>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</si>
  <si>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</si>
  <si>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</si>
  <si>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</si>
  <si>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</si>
  <si>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</si>
  <si>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</si>
  <si>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</si>
  <si>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</si>
  <si>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</si>
  <si>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</si>
  <si>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</si>
  <si>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</si>
  <si>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</si>
  <si>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</si>
  <si>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</si>
  <si>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</si>
  <si>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</si>
  <si>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</si>
  <si>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</si>
  <si>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</si>
  <si>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</si>
  <si>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</si>
  <si>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</si>
  <si>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</si>
  <si>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</si>
  <si>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</si>
  <si>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</si>
  <si>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</si>
  <si>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</si>
  <si>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</si>
  <si>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</si>
  <si>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</si>
  <si>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</si>
  <si>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</si>
  <si>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</si>
  <si>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</si>
  <si>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</si>
  <si>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</si>
  <si>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</si>
  <si>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</si>
  <si>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</si>
  <si>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</si>
  <si>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</si>
  <si>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</si>
  <si>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</si>
  <si>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</si>
  <si>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</si>
  <si>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</si>
  <si>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</si>
  <si>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</si>
  <si>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</si>
  <si>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</si>
  <si>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</si>
  <si>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</si>
  <si>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</si>
  <si>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</si>
  <si>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</si>
  <si>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</si>
  <si>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</si>
  <si>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</si>
  <si>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</si>
  <si>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</si>
  <si>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</si>
  <si>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</si>
  <si>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</si>
  <si>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</si>
  <si>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</si>
  <si>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</si>
  <si>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</si>
  <si>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</si>
  <si>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</si>
  <si>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</si>
  <si>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</si>
  <si>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</si>
  <si>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</si>
  <si>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</si>
  <si>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</si>
  <si>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</si>
  <si>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</si>
  <si>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</si>
  <si>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</si>
  <si>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</si>
  <si>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</si>
  <si>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</si>
  <si>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</si>
  <si>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</si>
  <si>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</si>
  <si>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</si>
  <si>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</si>
  <si>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</si>
  <si>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</si>
  <si>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</si>
  <si>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</si>
  <si>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</si>
  <si>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</si>
  <si>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</si>
  <si>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</si>
  <si>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</si>
  <si>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</si>
  <si>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</si>
  <si>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</si>
  <si>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</si>
  <si>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</si>
  <si>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</si>
  <si>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</si>
  <si>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</si>
  <si>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</si>
  <si>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</si>
  <si>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</si>
  <si>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</si>
  <si>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</si>
  <si>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</si>
  <si>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</si>
  <si>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</si>
  <si>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</si>
  <si>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</si>
  <si>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</si>
  <si>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</si>
  <si>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</si>
  <si>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</si>
  <si>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</si>
  <si>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</si>
  <si>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</si>
  <si>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</si>
  <si>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</si>
  <si>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</si>
  <si>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</si>
  <si>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</si>
  <si>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</si>
  <si>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</si>
  <si>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</si>
  <si>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</si>
  <si>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</si>
  <si>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</si>
  <si>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</si>
  <si>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</si>
  <si>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</si>
  <si>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</si>
  <si>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</si>
  <si>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</si>
  <si>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</si>
  <si>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</si>
  <si>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</si>
  <si>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</si>
  <si>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</si>
  <si>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</si>
  <si>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</si>
  <si>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</si>
  <si>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</si>
  <si>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</si>
  <si>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</si>
  <si>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</si>
  <si>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</si>
  <si>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</si>
  <si>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</si>
  <si>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</si>
  <si>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</si>
  <si>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</si>
  <si>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</si>
  <si>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</si>
  <si>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</si>
  <si>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</si>
  <si>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</si>
  <si>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</si>
  <si>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</si>
  <si>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</si>
  <si>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</si>
  <si>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</si>
  <si>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</si>
  <si>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</si>
  <si>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</si>
  <si>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</si>
  <si>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</si>
  <si>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</si>
  <si>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</si>
  <si>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</si>
  <si>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</si>
  <si>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</si>
  <si>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</si>
  <si>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</si>
  <si>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</si>
  <si>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</si>
  <si>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</si>
  <si>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</si>
  <si>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</si>
  <si>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</si>
  <si>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</si>
  <si>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</si>
  <si>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</si>
  <si>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</si>
  <si>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</si>
  <si>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</si>
  <si>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</si>
  <si>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</si>
  <si>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</si>
  <si>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</si>
  <si>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</si>
  <si>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</si>
  <si>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</si>
  <si>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</si>
  <si>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</si>
  <si>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</si>
  <si>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</si>
  <si>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</si>
  <si>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</si>
  <si>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</si>
  <si>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</si>
  <si>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</si>
  <si>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</si>
  <si>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</si>
  <si>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</si>
  <si>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</si>
  <si>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</si>
  <si>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</si>
  <si>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</si>
  <si>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</si>
  <si>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</si>
  <si>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</si>
  <si>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</si>
  <si>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</si>
  <si>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</si>
  <si>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</si>
  <si>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</si>
  <si>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</si>
  <si>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</si>
  <si>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</si>
  <si>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</si>
  <si>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</si>
  <si>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</si>
  <si>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</si>
  <si>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</si>
  <si>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</si>
  <si>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</si>
  <si>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</si>
  <si>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</si>
  <si>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</si>
  <si>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</si>
  <si>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</si>
  <si>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</si>
  <si>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</si>
  <si>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</si>
  <si>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</si>
  <si>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</si>
  <si>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</si>
  <si>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</si>
  <si>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</si>
  <si>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</si>
  <si>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</si>
  <si>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</si>
  <si>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</si>
  <si>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</si>
  <si>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</si>
  <si>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</si>
  <si>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</si>
  <si>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</si>
  <si>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</si>
  <si>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</si>
  <si>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</si>
  <si>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</si>
  <si>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</si>
  <si>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</si>
  <si>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</si>
  <si>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</si>
  <si>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</si>
  <si>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</si>
  <si>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</si>
  <si>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</si>
  <si>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</si>
  <si>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</si>
  <si>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</si>
  <si>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</si>
  <si>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</si>
  <si>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</si>
  <si>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</si>
  <si>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</si>
  <si>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</si>
  <si>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</si>
  <si>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</si>
  <si>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</si>
  <si>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</si>
  <si>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</si>
  <si>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</si>
  <si>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</si>
  <si>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</si>
  <si>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</si>
  <si>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</si>
  <si>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</si>
  <si>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</si>
  <si>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</si>
  <si>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</si>
  <si>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</si>
  <si>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</si>
  <si>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</si>
  <si>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</si>
  <si>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</si>
  <si>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</si>
  <si>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</si>
  <si>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</si>
  <si>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</si>
  <si>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</si>
  <si>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</si>
  <si>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</si>
  <si>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</si>
  <si>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</si>
  <si>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</si>
  <si>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</si>
  <si>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</si>
  <si>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</si>
  <si>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</si>
  <si>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</si>
  <si>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</si>
  <si>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</si>
  <si>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</si>
  <si>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</si>
  <si>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</si>
  <si>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</si>
  <si>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</si>
  <si>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</si>
  <si>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</si>
  <si>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</si>
  <si>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</si>
  <si>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</si>
  <si>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</si>
  <si>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</si>
  <si>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</si>
  <si>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</si>
  <si>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</si>
  <si>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</si>
  <si>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</si>
  <si>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</si>
  <si>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</si>
  <si>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</si>
  <si>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</si>
  <si>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</si>
  <si>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</si>
  <si>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</si>
  <si>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</si>
  <si>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</si>
  <si>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</si>
  <si>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</si>
  <si>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</si>
  <si>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</si>
  <si>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</si>
  <si>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</si>
  <si>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</si>
  <si>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</si>
  <si>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</si>
  <si>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</si>
  <si>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</si>
  <si>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</si>
  <si>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</si>
  <si>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</si>
  <si>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</si>
  <si>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</si>
  <si>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</si>
  <si>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</si>
  <si>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</si>
  <si>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</si>
  <si>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</si>
  <si>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</si>
  <si>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</si>
  <si>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</si>
  <si>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</si>
  <si>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</si>
  <si>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</si>
  <si>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</si>
  <si>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</si>
  <si>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</si>
  <si>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</si>
  <si>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</si>
  <si>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</si>
  <si>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</si>
  <si>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</si>
  <si>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</si>
  <si>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</si>
  <si>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</si>
  <si>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</si>
  <si>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</si>
  <si>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</si>
  <si>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</si>
  <si>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</si>
  <si>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</si>
  <si>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</si>
  <si>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</si>
  <si>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</si>
  <si>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</si>
  <si>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</si>
  <si>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</si>
  <si>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</si>
  <si>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</si>
  <si>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</si>
  <si>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</si>
  <si>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</si>
  <si>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</si>
  <si>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</si>
  <si>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</si>
  <si>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</si>
  <si>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</si>
  <si>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</si>
  <si>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</si>
  <si>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</si>
  <si>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</si>
  <si>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</si>
  <si>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</si>
  <si>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</si>
  <si>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</si>
  <si>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</si>
  <si>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</si>
  <si>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</si>
  <si>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</si>
  <si>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</si>
  <si>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</si>
  <si>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</si>
  <si>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</si>
  <si>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</si>
  <si>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</si>
  <si>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</si>
  <si>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</si>
  <si>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</si>
  <si>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</si>
  <si>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</si>
  <si>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</si>
  <si>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</si>
  <si>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</si>
  <si>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</si>
  <si>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</si>
  <si>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</si>
  <si>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</si>
  <si>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</si>
  <si>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</si>
  <si>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</si>
  <si>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</si>
  <si>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</si>
  <si>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</si>
  <si>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</si>
  <si>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</si>
  <si>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</si>
  <si>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</si>
  <si>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</si>
  <si>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</si>
  <si>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</si>
  <si>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</si>
  <si>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</si>
  <si>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</si>
  <si>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</si>
  <si>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</si>
  <si>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</si>
  <si>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</si>
  <si>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</si>
  <si>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</si>
  <si>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</si>
  <si>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</si>
  <si>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</si>
  <si>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</si>
  <si>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</si>
  <si>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</si>
  <si>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</si>
  <si>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</si>
  <si>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</si>
  <si>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</si>
  <si>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</si>
  <si>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</si>
  <si>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</si>
  <si>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</si>
  <si>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</si>
  <si>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</si>
  <si>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</si>
  <si>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</si>
  <si>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</si>
  <si>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</si>
  <si>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</si>
  <si>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</si>
  <si>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</si>
  <si>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</si>
  <si>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</si>
  <si>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</si>
  <si>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</si>
  <si>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</si>
  <si>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</si>
  <si>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</si>
  <si>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</si>
  <si>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</si>
  <si>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</si>
  <si>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</si>
  <si>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</si>
  <si>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</si>
  <si>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</si>
  <si>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</si>
  <si>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</si>
  <si>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</si>
  <si>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</si>
  <si>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</si>
  <si>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</si>
  <si>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</si>
  <si>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</si>
  <si>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</si>
  <si>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</si>
  <si>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</si>
  <si>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</si>
  <si>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</si>
  <si>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</si>
  <si>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</si>
  <si>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</si>
  <si>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</si>
  <si>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</si>
  <si>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</si>
  <si>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</si>
  <si>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</si>
  <si>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</si>
  <si>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</si>
  <si>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</si>
  <si>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</si>
  <si>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</si>
  <si>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</si>
  <si>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</si>
  <si>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</si>
  <si>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</si>
  <si>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</si>
  <si>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</si>
  <si>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</si>
  <si>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</si>
  <si>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</si>
  <si>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</si>
  <si>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</si>
  <si>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</si>
  <si>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</si>
  <si>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</si>
  <si>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</si>
  <si>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</si>
  <si>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</si>
  <si>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</si>
  <si>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</si>
  <si>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</si>
  <si>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</si>
  <si>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</si>
  <si>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</si>
  <si>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</si>
  <si>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</si>
  <si>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</si>
  <si>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</si>
  <si>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</si>
  <si>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</si>
  <si>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</si>
  <si>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</si>
  <si>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</si>
  <si>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</si>
  <si>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</si>
  <si>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</si>
  <si>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</si>
  <si>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</si>
  <si>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</si>
  <si>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</si>
  <si>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</si>
  <si>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</si>
  <si>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</si>
  <si>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</si>
  <si>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</si>
  <si>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</si>
  <si>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</si>
  <si>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</si>
  <si>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</si>
  <si>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</si>
  <si>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</si>
  <si>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</si>
  <si>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</si>
  <si>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</si>
  <si>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</si>
  <si>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</si>
  <si>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</si>
  <si>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</si>
  <si>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</si>
  <si>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</si>
  <si>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</si>
  <si>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</si>
  <si>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</si>
  <si>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</si>
  <si>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</si>
  <si>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</si>
  <si>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</si>
  <si>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</si>
  <si>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</si>
  <si>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</si>
  <si>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</si>
  <si>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</si>
  <si>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</si>
  <si>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</si>
  <si>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</si>
  <si>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</si>
  <si>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</si>
  <si>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</si>
  <si>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</si>
  <si>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</si>
  <si>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</si>
  <si>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</si>
  <si>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</si>
  <si>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</si>
  <si>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</si>
  <si>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</si>
  <si>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</si>
  <si>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</si>
  <si>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</si>
  <si>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</si>
  <si>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</si>
  <si>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</si>
  <si>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</si>
  <si>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</si>
  <si>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</si>
  <si>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</si>
  <si>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</si>
  <si>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</si>
  <si>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</si>
  <si>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</si>
  <si>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</si>
  <si>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</si>
  <si>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</si>
  <si>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</si>
  <si>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</si>
  <si>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</si>
  <si>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</si>
  <si>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</si>
  <si>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</si>
  <si>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</si>
  <si>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</si>
  <si>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</si>
  <si>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</si>
  <si>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</si>
  <si>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</si>
  <si>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</si>
  <si>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</si>
  <si>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</si>
  <si>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</si>
  <si>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</si>
  <si>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</si>
  <si>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</si>
  <si>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</si>
  <si>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</si>
  <si>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</si>
  <si>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</si>
  <si>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</si>
  <si>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</si>
  <si>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</si>
  <si>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</si>
  <si>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</si>
  <si>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</si>
  <si>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</si>
  <si>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</si>
  <si>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</si>
  <si>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</si>
  <si>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</si>
  <si>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</si>
  <si>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</si>
  <si>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</si>
  <si>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</si>
  <si>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</si>
  <si>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</si>
  <si>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</si>
  <si>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</si>
  <si>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</si>
  <si>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</si>
  <si>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</si>
  <si>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</si>
  <si>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</si>
  <si>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</si>
  <si>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</si>
  <si>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</si>
  <si>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</si>
  <si>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</si>
  <si>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</si>
  <si>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</si>
  <si>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</si>
  <si>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</si>
  <si>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</si>
  <si>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</si>
  <si>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</si>
  <si>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</si>
  <si>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</si>
  <si>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</si>
  <si>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</si>
  <si>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</si>
  <si>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</si>
  <si>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</si>
  <si>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</si>
  <si>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</si>
  <si>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</si>
  <si>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</si>
  <si>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</si>
  <si>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</si>
  <si>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</si>
  <si>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</si>
  <si>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</si>
  <si>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</si>
  <si>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</si>
  <si>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</si>
  <si>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</si>
  <si>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</si>
  <si>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</si>
  <si>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</si>
  <si>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</si>
  <si>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</si>
  <si>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</si>
  <si>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</si>
  <si>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</si>
  <si>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</si>
  <si>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</si>
  <si>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</si>
  <si>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</si>
  <si>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</si>
  <si>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</si>
  <si>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</si>
  <si>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</si>
  <si>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</si>
  <si>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</si>
  <si>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</si>
  <si>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</si>
  <si>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</si>
  <si>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</si>
  <si>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</si>
  <si>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</si>
  <si>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</si>
  <si>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</si>
  <si>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</si>
  <si>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</si>
  <si>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</si>
  <si>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</si>
  <si>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</si>
  <si>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</si>
  <si>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</si>
  <si>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</si>
  <si>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</si>
  <si>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</si>
  <si>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</si>
  <si>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</si>
  <si>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</si>
  <si>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</si>
  <si>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</si>
  <si>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</si>
  <si>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</si>
  <si>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</si>
  <si>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</si>
  <si>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</si>
  <si>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</si>
  <si>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</si>
  <si>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</si>
  <si>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</si>
  <si>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</si>
  <si>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</si>
  <si>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</si>
  <si>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</si>
  <si>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</si>
  <si>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</si>
  <si>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</si>
  <si>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</si>
  <si>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</si>
  <si>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</si>
  <si>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</si>
  <si>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</si>
  <si>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</si>
  <si>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</si>
  <si>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</si>
  <si>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</si>
  <si>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</si>
  <si>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</si>
  <si>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</si>
  <si>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</si>
  <si>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</si>
  <si>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</si>
  <si>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</si>
  <si>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</si>
  <si>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</si>
  <si>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</si>
  <si>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</si>
  <si>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</si>
  <si>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</si>
  <si>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</si>
  <si>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</si>
  <si>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</si>
  <si>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</si>
  <si>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</si>
  <si>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</si>
  <si>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</si>
  <si>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</si>
  <si>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</si>
  <si>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</si>
  <si>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</si>
  <si>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</si>
  <si>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</si>
  <si>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</si>
  <si>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</si>
  <si>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</si>
  <si>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</si>
  <si>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</si>
  <si>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</si>
  <si>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</si>
  <si>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</si>
  <si>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</si>
  <si>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</si>
  <si>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</si>
  <si>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</si>
  <si>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</si>
  <si>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</si>
  <si>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</si>
  <si>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</si>
  <si>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</si>
  <si>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</si>
  <si>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</si>
  <si>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</si>
  <si>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</si>
  <si>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</si>
  <si>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</si>
  <si>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</si>
  <si>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</si>
  <si>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</si>
  <si>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</si>
  <si>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</si>
  <si>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</si>
  <si>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</si>
  <si>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</si>
  <si>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</si>
  <si>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</si>
  <si>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</si>
  <si>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</si>
  <si>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</si>
  <si>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</si>
  <si>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</si>
  <si>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</si>
  <si>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</si>
  <si>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</si>
  <si>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</si>
  <si>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</si>
  <si>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</si>
  <si>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</si>
  <si>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</si>
  <si>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</si>
  <si>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</si>
  <si>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</si>
  <si>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</si>
  <si>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</si>
  <si>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</si>
  <si>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</si>
  <si>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</si>
  <si>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</si>
  <si>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</si>
  <si>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</si>
  <si>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</si>
  <si>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</si>
  <si>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</si>
  <si>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</si>
  <si>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</si>
  <si>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</si>
  <si>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</si>
  <si>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</si>
  <si>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</si>
  <si>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</si>
  <si>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</si>
  <si>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</si>
  <si>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</si>
  <si>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</si>
  <si>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</si>
  <si>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</si>
  <si>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</si>
  <si>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</si>
  <si>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</si>
  <si>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</si>
  <si>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</si>
  <si>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</si>
  <si>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</si>
  <si>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</si>
  <si>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</si>
  <si>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</si>
  <si>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</si>
  <si>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</si>
  <si>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</si>
  <si>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</si>
  <si>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</si>
  <si>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</si>
  <si>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</si>
  <si>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</si>
  <si>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</si>
  <si>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</si>
  <si>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</si>
  <si>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</si>
  <si>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</si>
  <si>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</si>
  <si>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</si>
  <si>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</si>
  <si>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</si>
  <si>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</si>
  <si>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</si>
  <si>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</si>
  <si>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</si>
  <si>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</si>
  <si>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</si>
  <si>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</si>
  <si>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</si>
  <si>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</si>
  <si>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</si>
  <si>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</si>
  <si>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</si>
  <si>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</si>
  <si>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</si>
  <si>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</si>
  <si>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</si>
  <si>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</si>
  <si>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</si>
  <si>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</si>
  <si>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</si>
  <si>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</si>
  <si>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</si>
  <si>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</si>
  <si>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</si>
  <si>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</si>
  <si>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</si>
  <si>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</si>
  <si>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</si>
  <si>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</si>
  <si>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</si>
  <si>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</si>
  <si>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</si>
  <si>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</si>
  <si>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</si>
  <si>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</si>
  <si>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</si>
  <si>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</si>
  <si>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</si>
  <si>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</si>
  <si>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</si>
  <si>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</si>
  <si>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</si>
  <si>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</si>
  <si>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</si>
  <si>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</si>
  <si>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</si>
  <si>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</si>
  <si>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</si>
  <si>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</si>
  <si>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</si>
  <si>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</si>
  <si>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</si>
  <si>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</si>
  <si>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</si>
  <si>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</si>
  <si>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</si>
  <si>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</si>
  <si>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</si>
  <si>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</si>
  <si>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</si>
  <si>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</si>
  <si>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</si>
  <si>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</si>
  <si>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</si>
  <si>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</si>
  <si>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</si>
  <si>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</si>
  <si>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</si>
  <si>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</si>
  <si>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</si>
  <si>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</si>
  <si>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</si>
  <si>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</si>
  <si>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</si>
  <si>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</si>
  <si>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</si>
  <si>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</si>
  <si>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</si>
  <si>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</si>
  <si>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</si>
  <si>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</si>
  <si>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</si>
  <si>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</si>
  <si>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</si>
  <si>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</si>
  <si>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</si>
  <si>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</si>
  <si>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</si>
  <si>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</si>
  <si>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</si>
  <si>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</si>
  <si>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</si>
  <si>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</si>
  <si>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</si>
  <si>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</si>
  <si>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</si>
  <si>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</si>
  <si>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</si>
  <si>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</si>
  <si>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</si>
  <si>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</si>
  <si>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</si>
  <si>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</si>
  <si>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</si>
  <si>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</si>
  <si>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</si>
  <si>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</si>
  <si>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</si>
  <si>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</si>
  <si>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</si>
  <si>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</si>
  <si>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</si>
  <si>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</si>
  <si>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</si>
  <si>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</si>
  <si>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</si>
  <si>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</si>
  <si>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</si>
  <si>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</si>
  <si>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</si>
  <si>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</si>
  <si>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</si>
  <si>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</si>
  <si>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</si>
  <si>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</si>
  <si>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</si>
  <si>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</si>
  <si>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</si>
  <si>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</si>
  <si>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</si>
  <si>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</si>
  <si>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</si>
  <si>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</si>
  <si>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</si>
  <si>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</si>
  <si>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</si>
  <si>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</si>
  <si>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</si>
  <si>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</si>
  <si>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</si>
  <si>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</si>
  <si>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</si>
  <si>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</si>
  <si>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</si>
  <si>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</si>
  <si>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</si>
  <si>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</si>
  <si>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</si>
  <si>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</si>
  <si>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</si>
  <si>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</si>
  <si>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</si>
  <si>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</si>
  <si>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</si>
  <si>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</si>
  <si>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</si>
  <si>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</si>
  <si>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</si>
  <si>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</si>
  <si>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</si>
  <si>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</si>
  <si>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</si>
  <si>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</si>
  <si>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</si>
  <si>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</si>
  <si>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</si>
  <si>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</si>
  <si>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</si>
  <si>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</si>
  <si>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</si>
  <si>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</si>
  <si>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</si>
  <si>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</si>
  <si>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</si>
  <si>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</si>
  <si>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</si>
  <si>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</si>
  <si>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</si>
  <si>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</si>
  <si>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</si>
  <si>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</si>
  <si>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</si>
  <si>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</si>
  <si>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</si>
  <si>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</si>
  <si>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</si>
  <si>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</si>
  <si>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</si>
  <si>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</si>
  <si>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</si>
  <si>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</si>
  <si>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</si>
  <si>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</si>
  <si>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</si>
  <si>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</si>
  <si>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</si>
  <si>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</si>
  <si>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</si>
  <si>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</si>
  <si>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</si>
  <si>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</si>
  <si>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</si>
  <si>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</si>
  <si>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</si>
  <si>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</si>
  <si>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</si>
  <si>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</si>
  <si>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</si>
  <si>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</si>
  <si>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</si>
  <si>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</si>
  <si>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</si>
  <si>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</si>
  <si>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</si>
  <si>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</si>
  <si>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</si>
  <si>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</si>
  <si>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</si>
  <si>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</si>
  <si>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</si>
  <si>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</si>
  <si>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</si>
  <si>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</si>
  <si>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</si>
  <si>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</si>
  <si>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</si>
  <si>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</si>
  <si>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</si>
  <si>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</si>
  <si>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</si>
  <si>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</si>
  <si>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</si>
  <si>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</si>
  <si>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</si>
  <si>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</si>
  <si>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</si>
  <si>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</si>
  <si>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</si>
  <si>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</si>
  <si>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</si>
  <si>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</si>
  <si>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</si>
  <si>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</si>
  <si>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</si>
  <si>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</si>
  <si>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</si>
  <si>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</si>
  <si>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</si>
  <si>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</si>
  <si>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</si>
  <si>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</si>
  <si>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</si>
  <si>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</si>
  <si>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</si>
  <si>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</si>
  <si>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</si>
  <si>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</si>
  <si>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</si>
  <si>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</si>
  <si>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</si>
  <si>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</si>
  <si>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</si>
  <si>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</si>
  <si>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</si>
  <si>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</si>
  <si>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</si>
  <si>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</si>
  <si>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</si>
  <si>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</si>
  <si>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</si>
  <si>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</si>
  <si>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</si>
  <si>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</si>
  <si>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</si>
  <si>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</si>
  <si>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</si>
  <si>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</si>
  <si>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</si>
  <si>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</si>
  <si>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</si>
  <si>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</si>
  <si>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</si>
  <si>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</si>
  <si>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</si>
  <si>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</si>
  <si>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</si>
  <si>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</si>
  <si>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</si>
  <si>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</si>
  <si>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</si>
  <si>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</si>
  <si>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</si>
  <si>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</si>
  <si>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</si>
  <si>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</si>
  <si>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</si>
  <si>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</si>
  <si>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</si>
  <si>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</si>
  <si>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</si>
  <si>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</si>
  <si>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</si>
  <si>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</si>
  <si>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</si>
  <si>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</si>
  <si>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</si>
  <si>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</si>
  <si>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</si>
  <si>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</si>
  <si>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</si>
  <si>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</si>
  <si>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</si>
  <si>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</si>
  <si>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</si>
  <si>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</si>
  <si>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</si>
  <si>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</si>
  <si>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</si>
  <si>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</si>
  <si>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</si>
  <si>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</si>
  <si>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</si>
  <si>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</si>
  <si>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</si>
  <si>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</si>
  <si>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</si>
  <si>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</si>
  <si>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</si>
  <si>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</si>
  <si>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</si>
  <si>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</si>
  <si>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</si>
  <si>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</si>
  <si>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</si>
  <si>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</si>
  <si>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</si>
  <si>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</si>
  <si>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</si>
  <si>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</si>
  <si>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</si>
  <si>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</si>
  <si>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</si>
  <si>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</si>
  <si>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</si>
  <si>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</si>
  <si>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</si>
  <si>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</si>
  <si>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</si>
  <si>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</si>
  <si>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</si>
  <si>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</si>
  <si>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</si>
  <si>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</si>
  <si>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</si>
  <si>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</si>
  <si>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</si>
  <si>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</si>
  <si>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</si>
  <si>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</si>
  <si>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</si>
  <si>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</si>
  <si>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</si>
  <si>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</si>
  <si>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</si>
  <si>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</si>
  <si>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</si>
  <si>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</si>
  <si>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</si>
  <si>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</si>
  <si>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</si>
  <si>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</si>
  <si>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</si>
  <si>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</si>
  <si>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</si>
  <si>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</si>
  <si>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</si>
  <si>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</si>
  <si>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</si>
  <si>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</si>
  <si>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</si>
  <si>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</si>
  <si>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</si>
  <si>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</si>
  <si>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</si>
  <si>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</si>
  <si>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</si>
  <si>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</si>
  <si>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</si>
  <si>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</si>
  <si>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</si>
  <si>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</si>
  <si>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</si>
  <si>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</si>
  <si>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</si>
  <si>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</si>
  <si>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</si>
  <si>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</si>
  <si>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</si>
  <si>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</si>
  <si>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</si>
  <si>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</si>
  <si>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</si>
  <si>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</si>
  <si>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</si>
  <si>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</si>
  <si>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</si>
  <si>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</si>
  <si>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</si>
  <si>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</si>
  <si>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</si>
  <si>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</si>
  <si>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</si>
  <si>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</si>
  <si>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</si>
  <si>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</si>
  <si>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</si>
  <si>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</si>
  <si>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</si>
  <si>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</si>
  <si>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</si>
  <si>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</si>
  <si>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</si>
  <si>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</si>
  <si>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</si>
  <si>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</si>
  <si>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</si>
  <si>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</si>
  <si>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</si>
  <si>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</si>
  <si>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</si>
  <si>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</si>
  <si>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</si>
  <si>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</si>
  <si>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</si>
  <si>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</si>
  <si>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</si>
  <si>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</si>
  <si>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</si>
  <si>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</si>
  <si>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</si>
  <si>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</si>
  <si>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</si>
  <si>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</si>
  <si>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</si>
  <si>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</si>
  <si>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</si>
  <si>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</si>
  <si>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</si>
  <si>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</si>
  <si>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</si>
  <si>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</si>
  <si>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</si>
  <si>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</si>
  <si>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</si>
  <si>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</si>
  <si>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</si>
  <si>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</si>
  <si>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</si>
  <si>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</si>
  <si>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</si>
  <si>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</si>
  <si>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</si>
  <si>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</si>
  <si>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</si>
  <si>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</si>
  <si>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</si>
  <si>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</si>
  <si>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</si>
  <si>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</si>
  <si>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</si>
  <si>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</si>
  <si>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</si>
  <si>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</si>
  <si>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</si>
  <si>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</si>
  <si>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</si>
  <si>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</si>
  <si>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</si>
  <si>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</si>
  <si>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</si>
  <si>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</si>
  <si>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</si>
  <si>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</si>
  <si>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</si>
  <si>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</si>
  <si>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</si>
  <si>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</si>
  <si>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</si>
  <si>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</si>
  <si>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</si>
  <si>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</si>
  <si>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</si>
  <si>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</si>
  <si>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</si>
  <si>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</si>
  <si>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</si>
  <si>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</si>
  <si>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</si>
  <si>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</si>
  <si>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</si>
  <si>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</si>
  <si>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</si>
  <si>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</si>
  <si>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</si>
  <si>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</si>
  <si>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</si>
  <si>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</si>
  <si>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</si>
  <si>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</si>
  <si>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</si>
  <si>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</si>
  <si>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</si>
  <si>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</si>
  <si>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</si>
  <si>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</si>
  <si>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</si>
  <si>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</si>
  <si>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</si>
  <si>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</si>
  <si>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</si>
  <si>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</si>
  <si>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</si>
  <si>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</si>
  <si>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</si>
  <si>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</si>
  <si>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</si>
  <si>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</si>
  <si>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</si>
  <si>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</si>
  <si>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</si>
  <si>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</si>
  <si>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</si>
  <si>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</si>
  <si>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</si>
  <si>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</si>
  <si>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</si>
  <si>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</si>
  <si>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</si>
  <si>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</si>
  <si>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</si>
  <si>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</si>
  <si>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</si>
  <si>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</si>
  <si>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</si>
  <si>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</si>
  <si>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</si>
  <si>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</si>
  <si>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</si>
  <si>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</si>
  <si>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</si>
  <si>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</si>
  <si>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</si>
  <si>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</si>
  <si>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</si>
  <si>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</si>
  <si>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</si>
  <si>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</si>
  <si>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</si>
  <si>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</si>
  <si>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</si>
  <si>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</si>
  <si>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</si>
  <si>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</si>
  <si>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</si>
  <si>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</si>
  <si>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</si>
  <si>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</si>
  <si>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</si>
  <si>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</si>
  <si>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</si>
  <si>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</si>
  <si>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</si>
  <si>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</si>
  <si>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</si>
  <si>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</si>
  <si>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</si>
  <si>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</si>
  <si>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</si>
  <si>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</si>
  <si>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</si>
  <si>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</si>
  <si>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</si>
  <si>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</si>
  <si>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</si>
  <si>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</si>
  <si>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</si>
  <si>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</si>
  <si>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</si>
  <si>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</si>
  <si>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</si>
  <si>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</si>
  <si>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</si>
  <si>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</si>
  <si>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</si>
  <si>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</si>
  <si>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</si>
  <si>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</si>
  <si>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</si>
  <si>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</si>
  <si>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</si>
  <si>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</si>
  <si>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</si>
  <si>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</si>
  <si>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</si>
  <si>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</si>
  <si>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</si>
  <si>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</si>
  <si>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</si>
  <si>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</si>
  <si>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</si>
  <si>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</si>
  <si>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</si>
  <si>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</si>
  <si>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</si>
  <si>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</si>
  <si>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</si>
  <si>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</si>
  <si>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</si>
  <si>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</si>
  <si>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</si>
  <si>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</si>
  <si>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</si>
  <si>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</si>
  <si>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</si>
  <si>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</si>
  <si>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</si>
  <si>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</si>
  <si>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</si>
  <si>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</si>
  <si>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</si>
  <si>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</si>
  <si>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</si>
  <si>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</si>
  <si>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</si>
  <si>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</si>
  <si>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</si>
  <si>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</si>
  <si>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</si>
  <si>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</si>
  <si>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</si>
  <si>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</si>
  <si>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</si>
  <si>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</si>
  <si>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</si>
  <si>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</si>
  <si>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</si>
  <si>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</si>
  <si>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</si>
  <si>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</si>
  <si>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</si>
  <si>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</si>
  <si>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</si>
  <si>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</si>
  <si>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</si>
  <si>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</si>
  <si>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</si>
  <si>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</si>
  <si>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</si>
  <si>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</si>
  <si>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</si>
  <si>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</si>
  <si>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</si>
  <si>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</si>
  <si>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</si>
  <si>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</si>
  <si>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</si>
  <si>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</si>
  <si>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</si>
  <si>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</si>
  <si>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</si>
  <si>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</si>
  <si>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</si>
  <si>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</si>
  <si>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</si>
  <si>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</si>
  <si>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</si>
  <si>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</si>
  <si>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</si>
  <si>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</si>
  <si>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</si>
  <si>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</si>
  <si>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</si>
  <si>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</si>
  <si>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</si>
  <si>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</si>
  <si>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</si>
  <si>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</si>
  <si>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</si>
  <si>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</si>
  <si>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</si>
  <si>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</si>
  <si>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</si>
  <si>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</si>
  <si>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</si>
  <si>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</si>
  <si>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</si>
  <si>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</si>
  <si>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</si>
  <si>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</si>
  <si>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</si>
  <si>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</si>
  <si>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</si>
  <si>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</si>
  <si>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</si>
  <si>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</si>
  <si>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</si>
  <si>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</si>
  <si>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</si>
  <si>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</si>
  <si>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</si>
  <si>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</si>
  <si>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</si>
  <si>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</si>
  <si>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</si>
  <si>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</si>
  <si>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</si>
  <si>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</si>
  <si>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</si>
  <si>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</si>
  <si>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</si>
  <si>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</si>
  <si>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</si>
  <si>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</si>
  <si>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</si>
  <si>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</si>
  <si>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</si>
  <si>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</si>
  <si>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</si>
  <si>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</si>
  <si>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</si>
  <si>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</si>
  <si>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</si>
  <si>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</si>
  <si>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</si>
  <si>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</si>
  <si>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</si>
  <si>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</si>
  <si>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</si>
  <si>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</si>
  <si>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</si>
  <si>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</si>
  <si>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</si>
  <si>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</si>
  <si>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</si>
  <si>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</si>
  <si>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</si>
  <si>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</si>
  <si>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</si>
  <si>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</si>
  <si>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</si>
  <si>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</si>
  <si>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</si>
  <si>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</si>
  <si>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</si>
  <si>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</si>
  <si>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</si>
  <si>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</si>
  <si>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</si>
  <si>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</si>
  <si>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</si>
  <si>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</si>
  <si>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</si>
  <si>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</si>
  <si>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</si>
  <si>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</si>
  <si>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</si>
  <si>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</si>
  <si>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</si>
  <si>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</si>
  <si>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</si>
  <si>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</si>
  <si>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</si>
  <si>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</si>
  <si>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</si>
  <si>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</si>
  <si>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</si>
  <si>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</si>
  <si>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</si>
  <si>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</si>
  <si>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</si>
  <si>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</si>
  <si>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</si>
  <si>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</si>
  <si>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</si>
  <si>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</si>
  <si>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</si>
  <si>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</si>
  <si>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</si>
  <si>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</si>
  <si>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</si>
  <si>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</si>
  <si>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</si>
  <si>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</si>
  <si>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</si>
  <si>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</si>
  <si>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</si>
  <si>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</si>
  <si>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</si>
  <si>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</si>
  <si>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</si>
  <si>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</si>
  <si>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</si>
  <si>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</si>
  <si>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</si>
  <si>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</si>
  <si>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</si>
  <si>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</si>
  <si>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</si>
  <si>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</si>
  <si>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</si>
  <si>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</si>
  <si>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</si>
  <si>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</si>
  <si>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</si>
  <si>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</si>
  <si>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</si>
  <si>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</si>
  <si>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</si>
  <si>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</si>
  <si>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</si>
  <si>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</si>
  <si>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</si>
  <si>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</si>
  <si>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</si>
  <si>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</si>
  <si>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</si>
  <si>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</si>
  <si>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</si>
  <si>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</si>
  <si>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</si>
  <si>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</si>
  <si>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</si>
  <si>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</si>
  <si>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</si>
  <si>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</si>
  <si>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</si>
  <si>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</si>
  <si>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</si>
  <si>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</si>
  <si>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</si>
  <si>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</si>
  <si>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</si>
  <si>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</si>
  <si>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</si>
  <si>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</si>
  <si>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</si>
  <si>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</si>
  <si>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</si>
  <si>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</si>
  <si>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</si>
  <si>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</si>
  <si>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</si>
  <si>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</si>
  <si>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</si>
  <si>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</si>
  <si>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</si>
  <si>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</si>
  <si>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</si>
  <si>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</si>
  <si>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</si>
  <si>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</si>
  <si>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</si>
  <si>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</si>
  <si>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</si>
  <si>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</si>
  <si>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</si>
  <si>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</si>
  <si>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</si>
  <si>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</si>
  <si>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</si>
  <si>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</si>
  <si>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</si>
  <si>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</si>
  <si>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</si>
  <si>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</si>
  <si>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</si>
  <si>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</si>
  <si>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</si>
  <si>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</si>
  <si>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</si>
  <si>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</si>
  <si>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</si>
  <si>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</si>
  <si>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</si>
  <si>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</si>
  <si>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</si>
  <si>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</si>
  <si>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</si>
  <si>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</si>
  <si>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</si>
  <si>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</si>
  <si>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</si>
  <si>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</si>
  <si>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</si>
  <si>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</si>
  <si>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</si>
  <si>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</si>
  <si>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</si>
  <si>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</si>
  <si>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</si>
  <si>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</si>
  <si>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</si>
  <si>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</si>
  <si>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</si>
  <si>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</si>
  <si>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</si>
  <si>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</si>
  <si>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</si>
  <si>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</si>
  <si>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</si>
  <si>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</si>
  <si>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</si>
  <si>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</si>
  <si>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</si>
  <si>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</si>
  <si>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</si>
  <si>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</si>
  <si>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</si>
  <si>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</si>
  <si>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</si>
  <si>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</si>
  <si>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</si>
  <si>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</si>
  <si>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</si>
  <si>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</si>
  <si>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</si>
  <si>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</si>
  <si>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</si>
  <si>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</si>
  <si>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</si>
  <si>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</si>
  <si>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</si>
  <si>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</si>
  <si>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</si>
  <si>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</si>
  <si>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</si>
  <si>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</si>
  <si>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</si>
  <si>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</si>
  <si>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</si>
  <si>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</si>
  <si>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</si>
  <si>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</si>
  <si>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</si>
  <si>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</si>
  <si>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</si>
  <si>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</si>
  <si>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</si>
  <si>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</si>
  <si>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</si>
  <si>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</si>
  <si>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</si>
  <si>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</si>
  <si>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</si>
  <si>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</si>
  <si>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</si>
  <si>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</si>
  <si>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</si>
  <si>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</si>
  <si>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</si>
  <si>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</si>
  <si>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</si>
  <si>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</si>
  <si>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</si>
  <si>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</si>
  <si>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</si>
  <si>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</si>
  <si>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</si>
  <si>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</si>
  <si>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</si>
  <si>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</si>
  <si>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</si>
  <si>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</si>
  <si>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</si>
  <si>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</si>
  <si>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</si>
  <si>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</si>
  <si>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</si>
  <si>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</si>
  <si>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</si>
  <si>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</si>
  <si>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</si>
  <si>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</si>
  <si>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</si>
  <si>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</si>
  <si>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</si>
  <si>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</si>
  <si>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</si>
  <si>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</si>
  <si>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</si>
  <si>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</si>
  <si>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</si>
  <si>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</si>
  <si>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</si>
  <si>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</si>
  <si>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</si>
  <si>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</si>
  <si>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</si>
  <si>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</si>
  <si>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</si>
  <si>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</si>
  <si>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</si>
  <si>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</si>
  <si>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</si>
  <si>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</si>
  <si>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</si>
  <si>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</si>
  <si>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</si>
  <si>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</si>
  <si>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</si>
  <si>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</si>
  <si>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</si>
  <si>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</si>
  <si>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</si>
  <si>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</si>
  <si>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</si>
  <si>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</si>
  <si>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</si>
  <si>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</si>
  <si>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</si>
  <si>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</si>
  <si>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</si>
  <si>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</si>
  <si>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</si>
  <si>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</si>
  <si>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</si>
  <si>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</si>
  <si>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</si>
  <si>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</si>
  <si>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</si>
  <si>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</si>
  <si>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</si>
  <si>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</si>
  <si>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</si>
  <si>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</si>
  <si>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</si>
  <si>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</si>
  <si>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</si>
  <si>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</si>
  <si>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</si>
  <si>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</si>
  <si>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</si>
  <si>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</si>
  <si>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</si>
  <si>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</si>
  <si>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</si>
  <si>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</si>
  <si>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</si>
  <si>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</si>
  <si>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</si>
  <si>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</si>
  <si>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</si>
  <si>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</si>
  <si>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</si>
  <si>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</si>
  <si>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</si>
  <si>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</si>
  <si>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</si>
  <si>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</si>
  <si>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</si>
  <si>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</si>
  <si>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</si>
  <si>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</si>
  <si>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</si>
  <si>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</si>
  <si>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</si>
  <si>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</si>
  <si>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</si>
  <si>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</si>
  <si>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</si>
  <si>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</si>
  <si>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</si>
  <si>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</si>
  <si>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</si>
  <si>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</si>
  <si>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</si>
  <si>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</si>
  <si>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</si>
  <si>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</si>
  <si>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</si>
  <si>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</si>
  <si>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</si>
  <si>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</si>
  <si>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</si>
  <si>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</si>
  <si>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</si>
  <si>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</si>
  <si>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</si>
  <si>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</si>
  <si>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</si>
  <si>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</si>
  <si>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</si>
  <si>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</si>
  <si>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</si>
  <si>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</si>
  <si>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</si>
  <si>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</si>
  <si>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</si>
  <si>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</si>
  <si>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</si>
  <si>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</si>
  <si>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</si>
  <si>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</si>
  <si>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</si>
  <si>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</si>
  <si>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</si>
  <si>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</si>
  <si>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</si>
  <si>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</si>
  <si>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</si>
  <si>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</si>
  <si>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</si>
  <si>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</si>
  <si>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</si>
  <si>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</si>
  <si>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</si>
  <si>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</si>
  <si>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</si>
  <si>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</si>
  <si>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</si>
  <si>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</si>
  <si>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</si>
  <si>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</si>
  <si>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</si>
  <si>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</si>
  <si>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</si>
  <si>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</si>
  <si>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</si>
  <si>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</si>
  <si>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</si>
  <si>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</si>
  <si>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</si>
  <si>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</si>
  <si>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</si>
  <si>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</si>
  <si>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</si>
  <si>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</si>
  <si>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</si>
  <si>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</si>
  <si>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</si>
  <si>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</si>
  <si>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</si>
  <si>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</si>
  <si>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</si>
  <si>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</si>
  <si>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</si>
  <si>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</si>
  <si>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</si>
  <si>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</si>
  <si>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</si>
  <si>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</si>
  <si>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</si>
  <si>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</si>
  <si>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</si>
  <si>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</si>
  <si>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</si>
  <si>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</si>
  <si>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</si>
  <si>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</si>
  <si>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</si>
  <si>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</si>
  <si>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</si>
  <si>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</si>
  <si>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</si>
  <si>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</si>
  <si>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</si>
  <si>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</si>
  <si>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</si>
  <si>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</si>
  <si>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</si>
  <si>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</si>
  <si>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</si>
  <si>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</si>
  <si>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</si>
  <si>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</si>
  <si>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</si>
  <si>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</si>
  <si>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</si>
  <si>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</si>
  <si>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</si>
  <si>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</si>
  <si>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</si>
  <si>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</si>
  <si>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</si>
  <si>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</si>
  <si>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</si>
  <si>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</si>
  <si>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</si>
  <si>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</si>
  <si>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</si>
  <si>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</si>
  <si>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</si>
  <si>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</si>
  <si>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</si>
  <si>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</si>
  <si>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</si>
  <si>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</si>
  <si>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</si>
  <si>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</si>
  <si>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</si>
  <si>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</si>
  <si>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</si>
  <si>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</si>
  <si>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</si>
  <si>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</si>
  <si>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</si>
  <si>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</si>
  <si>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</si>
  <si>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</si>
  <si>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</si>
  <si>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</si>
  <si>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</si>
  <si>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</si>
  <si>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</si>
  <si>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</si>
  <si>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</si>
  <si>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</si>
  <si>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</si>
  <si>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</si>
  <si>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</si>
  <si>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</si>
  <si>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</si>
  <si>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</si>
  <si>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</si>
  <si>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</si>
  <si>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</si>
  <si>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</si>
  <si>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</si>
  <si>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</si>
  <si>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</si>
  <si>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</si>
  <si>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</si>
  <si>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</si>
  <si>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</si>
  <si>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</si>
  <si>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</si>
  <si>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</si>
  <si>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</si>
  <si>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</si>
  <si>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</si>
  <si>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</si>
  <si>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</si>
  <si>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</si>
  <si>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</si>
  <si>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</si>
  <si>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</si>
  <si>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</si>
  <si>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</si>
  <si>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</si>
  <si>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</si>
  <si>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</si>
  <si>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</si>
  <si>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</si>
  <si>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</si>
  <si>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</si>
  <si>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</si>
  <si>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</si>
  <si>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</si>
  <si>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</si>
  <si>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</si>
  <si>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</si>
  <si>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</si>
  <si>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</si>
  <si>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</si>
  <si>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</si>
  <si>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</si>
  <si>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</si>
  <si>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</si>
  <si>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</si>
  <si>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</si>
  <si>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</si>
  <si>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</si>
  <si>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</si>
  <si>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</si>
  <si>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</si>
  <si>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</si>
  <si>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</si>
  <si>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</si>
  <si>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</si>
  <si>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</si>
  <si>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</si>
  <si>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</si>
  <si>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</si>
  <si>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</si>
  <si>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</si>
  <si>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</si>
  <si>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</si>
  <si>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</si>
  <si>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</si>
  <si>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</si>
  <si>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</si>
  <si>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</si>
  <si>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</si>
  <si>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</si>
  <si>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</si>
  <si>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</si>
  <si>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</si>
  <si>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</si>
  <si>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</si>
  <si>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</si>
  <si>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</si>
  <si>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</si>
  <si>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</si>
  <si>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</si>
  <si>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</si>
  <si>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</si>
  <si>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</si>
  <si>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</si>
  <si>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</si>
  <si>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</si>
  <si>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</si>
  <si>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</si>
  <si>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</si>
  <si>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</si>
  <si>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</si>
  <si>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</si>
  <si>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</si>
  <si>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</si>
  <si>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</si>
  <si>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</si>
  <si>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</si>
  <si>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</si>
  <si>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</si>
  <si>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</si>
  <si>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</si>
  <si>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</si>
  <si>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</si>
  <si>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</si>
  <si>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</si>
  <si>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</si>
  <si>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</si>
  <si>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</si>
  <si>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</si>
  <si>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</si>
  <si>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</si>
  <si>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</si>
  <si>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</si>
  <si>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</si>
  <si>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</si>
  <si>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</si>
  <si>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</si>
  <si>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</si>
  <si>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</si>
  <si>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</si>
  <si>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</si>
  <si>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</si>
  <si>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</si>
  <si>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</si>
  <si>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</si>
  <si>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</si>
  <si>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</si>
  <si>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</si>
  <si>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</si>
  <si>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</si>
  <si>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</si>
  <si>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</si>
  <si>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</si>
  <si>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</si>
  <si>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</si>
  <si>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</si>
  <si>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</si>
  <si>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</si>
  <si>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</si>
  <si>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</si>
  <si>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</si>
  <si>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</si>
  <si>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</si>
  <si>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</si>
  <si>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</si>
  <si>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</si>
  <si>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</si>
  <si>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</si>
  <si>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</si>
  <si>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</si>
  <si>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</si>
  <si>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</si>
  <si>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</si>
  <si>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</si>
  <si>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</si>
  <si>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</si>
  <si>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</si>
  <si>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</si>
  <si>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</si>
  <si>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</si>
  <si>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</si>
  <si>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</si>
  <si>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</si>
  <si>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</si>
  <si>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</si>
  <si>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</si>
  <si>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</si>
  <si>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</si>
  <si>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</si>
  <si>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</si>
  <si>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</si>
  <si>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</si>
  <si>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</si>
  <si>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</si>
  <si>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</si>
  <si>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</si>
  <si>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</si>
  <si>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</si>
  <si>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</si>
  <si>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</si>
  <si>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</si>
  <si>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</si>
  <si>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</si>
  <si>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</si>
  <si>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</si>
  <si>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</si>
  <si>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</si>
  <si>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</si>
  <si>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</si>
  <si>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</si>
  <si>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</si>
  <si>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</si>
  <si>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</si>
  <si>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</si>
  <si>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</si>
  <si>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</si>
  <si>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</si>
  <si>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</si>
  <si>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</si>
  <si>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</si>
  <si>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</si>
  <si>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</si>
  <si>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</si>
  <si>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</si>
  <si>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</si>
  <si>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</si>
  <si>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</si>
  <si>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</si>
  <si>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</si>
  <si>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</si>
  <si>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</si>
  <si>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</si>
  <si>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</si>
  <si>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</si>
  <si>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</si>
  <si>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</si>
  <si>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</si>
  <si>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</si>
  <si>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</si>
  <si>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</si>
  <si>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</si>
  <si>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</si>
  <si>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</si>
  <si>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</si>
  <si>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</si>
  <si>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</si>
  <si>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</si>
  <si>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</si>
  <si>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</si>
  <si>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</si>
  <si>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</si>
  <si>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</si>
  <si>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</si>
  <si>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</si>
  <si>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</si>
  <si>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</si>
  <si>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</si>
  <si>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</si>
  <si>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</si>
  <si>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</si>
  <si>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</si>
  <si>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</si>
  <si>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</si>
  <si>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</si>
  <si>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</si>
  <si>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</si>
  <si>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</si>
  <si>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</si>
  <si>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</si>
  <si>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</si>
  <si>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</si>
  <si>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</si>
  <si>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</si>
  <si>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</si>
  <si>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</si>
  <si>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</si>
  <si>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</si>
  <si>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</si>
  <si>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</si>
  <si>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</si>
  <si>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</si>
  <si>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</si>
  <si>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</si>
  <si>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</si>
  <si>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</si>
  <si>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</si>
  <si>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</si>
  <si>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</si>
  <si>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</si>
  <si>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</si>
  <si>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</si>
  <si>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</si>
  <si>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</si>
  <si>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</si>
  <si>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</si>
  <si>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</si>
  <si>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</si>
  <si>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</si>
  <si>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</si>
  <si>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</si>
  <si>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</si>
  <si>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</si>
  <si>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</si>
  <si>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</si>
  <si>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</si>
  <si>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</si>
  <si>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</si>
  <si>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</si>
  <si>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</si>
  <si>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</si>
  <si>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</si>
  <si>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</si>
  <si>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</si>
  <si>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</si>
  <si>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</si>
  <si>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</si>
  <si>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</si>
  <si>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</si>
  <si>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</si>
  <si>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</si>
  <si>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</si>
  <si>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</si>
  <si>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</si>
  <si>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</si>
  <si>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</si>
  <si>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</si>
  <si>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</si>
  <si>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</si>
  <si>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</si>
  <si>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</si>
  <si>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</si>
  <si>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</si>
  <si>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</si>
  <si>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</si>
  <si>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</si>
  <si>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</si>
  <si>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</si>
  <si>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</si>
  <si>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</si>
  <si>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</si>
  <si>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</si>
  <si>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</si>
  <si>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</si>
  <si>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</si>
  <si>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</si>
  <si>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</si>
  <si>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</si>
  <si>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</si>
  <si>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</si>
  <si>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</si>
  <si>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</si>
  <si>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</si>
  <si>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</si>
  <si>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</si>
  <si>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</si>
  <si>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</si>
  <si>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</si>
  <si>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</si>
  <si>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</si>
  <si>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</si>
  <si>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</si>
  <si>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</si>
  <si>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</si>
  <si>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</si>
  <si>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</si>
  <si>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</si>
  <si>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</si>
  <si>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</si>
  <si>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</si>
  <si>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</si>
  <si>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</si>
  <si>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</si>
  <si>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</si>
  <si>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</si>
  <si>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</si>
  <si>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</si>
  <si>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</si>
  <si>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</si>
  <si>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</si>
  <si>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</si>
  <si>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</si>
  <si>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</si>
  <si>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</si>
  <si>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</si>
  <si>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</si>
  <si>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</si>
  <si>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</si>
  <si>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</si>
  <si>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</si>
  <si>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</si>
  <si>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</si>
  <si>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</si>
  <si>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</si>
  <si>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</si>
  <si>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</si>
  <si>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</si>
  <si>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</si>
  <si>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</si>
  <si>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</si>
  <si>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</si>
  <si>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</si>
  <si>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</si>
  <si>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</si>
  <si>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</si>
  <si>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</si>
  <si>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</si>
  <si>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</si>
  <si>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</si>
  <si>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</si>
  <si>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</si>
  <si>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</si>
  <si>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</si>
  <si>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</si>
  <si>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</si>
  <si>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</si>
  <si>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</si>
  <si>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</si>
  <si>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</si>
  <si>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</si>
  <si>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</si>
  <si>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</si>
  <si>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</si>
  <si>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</si>
  <si>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</si>
  <si>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</si>
  <si>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</si>
  <si>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</si>
  <si>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</si>
  <si>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</si>
  <si>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</si>
  <si>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</si>
  <si>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</si>
  <si>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</si>
  <si>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</si>
  <si>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</si>
  <si>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</si>
  <si>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</si>
  <si>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</si>
  <si>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</si>
  <si>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</si>
  <si>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</si>
  <si>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</si>
  <si>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</si>
  <si>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</si>
  <si>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</si>
  <si>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</si>
  <si>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</si>
  <si>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</si>
  <si>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</si>
  <si>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</si>
  <si>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</si>
  <si>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</si>
  <si>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</si>
  <si>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</si>
  <si>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</si>
  <si>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</si>
  <si>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</si>
  <si>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</si>
  <si>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</si>
  <si>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</si>
  <si>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</si>
  <si>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</si>
  <si>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</si>
  <si>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</si>
  <si>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</si>
  <si>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</si>
  <si>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</si>
  <si>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</si>
  <si>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</si>
  <si>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</si>
  <si>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</si>
  <si>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</si>
  <si>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</si>
  <si>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</si>
  <si>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</si>
  <si>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</si>
  <si>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</si>
  <si>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</si>
  <si>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</si>
  <si>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</si>
  <si>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</si>
  <si>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</si>
  <si>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</si>
  <si>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</si>
  <si>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</si>
  <si>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</si>
  <si>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</si>
  <si>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</si>
  <si>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</si>
  <si>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</si>
  <si>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</si>
  <si>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</si>
  <si>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</si>
  <si>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</si>
  <si>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</si>
  <si>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</si>
  <si>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</si>
  <si>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</si>
  <si>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</si>
  <si>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</si>
  <si>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</si>
  <si>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</si>
  <si>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</si>
  <si>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</si>
  <si>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</si>
  <si>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</si>
  <si>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</si>
  <si>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</si>
  <si>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</si>
  <si>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</si>
  <si>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</si>
  <si>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</si>
  <si>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</si>
  <si>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</si>
  <si>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</si>
  <si>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</si>
  <si>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</si>
  <si>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</si>
  <si>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</si>
  <si>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</si>
  <si>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</si>
  <si>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</si>
  <si>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</si>
  <si>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</si>
  <si>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</si>
  <si>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</si>
  <si>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</si>
  <si>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</si>
  <si>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</si>
  <si>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</si>
  <si>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</si>
  <si>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</si>
  <si>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</si>
  <si>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</si>
  <si>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</si>
  <si>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</si>
  <si>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</si>
  <si>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</si>
  <si>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</si>
  <si>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</si>
  <si>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</si>
  <si>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</si>
  <si>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</si>
  <si>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</si>
  <si>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</si>
  <si>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</si>
  <si>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</si>
  <si>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</si>
  <si>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</si>
  <si>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</si>
  <si>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</si>
  <si>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</si>
  <si>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</si>
  <si>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</si>
  <si>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</si>
  <si>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</si>
  <si>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</si>
  <si>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</si>
  <si>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</si>
  <si>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</si>
  <si>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</si>
  <si>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</si>
  <si>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</si>
  <si>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</si>
  <si>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</si>
  <si>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</si>
  <si>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</si>
  <si>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</si>
  <si>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</si>
  <si>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</si>
  <si>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</si>
  <si>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</si>
  <si>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</si>
  <si>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</si>
  <si>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</si>
  <si>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</si>
  <si>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</si>
  <si>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</si>
  <si>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</si>
  <si>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</si>
  <si>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</si>
  <si>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</si>
  <si>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</si>
  <si>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</si>
  <si>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</si>
  <si>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</si>
  <si>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</si>
  <si>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</si>
  <si>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</si>
  <si>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</si>
  <si>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</si>
  <si>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</si>
  <si>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</si>
  <si>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</si>
  <si>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</si>
  <si>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</si>
  <si>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</si>
  <si>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</si>
  <si>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</si>
  <si>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</si>
  <si>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</si>
  <si>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</si>
  <si>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</si>
  <si>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</si>
  <si>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</si>
  <si>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</si>
  <si>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</si>
  <si>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</si>
  <si>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</si>
  <si>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</si>
  <si>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</si>
  <si>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</si>
  <si>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</si>
  <si>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</si>
  <si>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</si>
  <si>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</si>
  <si>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</si>
  <si>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</si>
  <si>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</si>
  <si>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</si>
  <si>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</si>
  <si>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</si>
  <si>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</si>
  <si>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</si>
  <si>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</si>
  <si>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</si>
  <si>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</si>
  <si>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</si>
  <si>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</si>
  <si>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</si>
  <si>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</si>
  <si>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</si>
  <si>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</si>
  <si>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</si>
  <si>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</si>
  <si>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</si>
  <si>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</si>
  <si>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</si>
  <si>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</si>
  <si>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</si>
  <si>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</si>
  <si>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</si>
  <si>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</si>
  <si>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</si>
  <si>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</si>
  <si>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</si>
  <si>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</si>
  <si>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</si>
  <si>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</si>
  <si>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</si>
  <si>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</si>
  <si>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</si>
  <si>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</si>
  <si>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</si>
  <si>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</si>
  <si>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</si>
  <si>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</si>
  <si>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</si>
  <si>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</si>
  <si>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</si>
  <si>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</si>
  <si>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</si>
  <si>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</si>
  <si>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</si>
  <si>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</si>
  <si>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</si>
  <si>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</si>
  <si>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</si>
  <si>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</si>
  <si>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</si>
  <si>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</si>
  <si>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</si>
  <si>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</si>
  <si>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</si>
  <si>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</si>
  <si>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</si>
  <si>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</si>
  <si>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</si>
  <si>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</si>
  <si>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</si>
  <si>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</si>
  <si>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</si>
  <si>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</si>
  <si>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</si>
  <si>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</si>
  <si>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</si>
  <si>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</si>
  <si>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</si>
  <si>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</si>
  <si>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</si>
  <si>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</si>
  <si>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</si>
  <si>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</si>
  <si>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</si>
  <si>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</si>
  <si>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</si>
  <si>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</si>
  <si>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</si>
  <si>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</si>
  <si>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</si>
  <si>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</si>
  <si>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</si>
  <si>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</si>
  <si>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</si>
  <si>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</si>
  <si>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</si>
  <si>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</si>
  <si>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</si>
  <si>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</si>
  <si>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</si>
  <si>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</si>
  <si>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</si>
  <si>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</si>
  <si>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</si>
  <si>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</si>
  <si>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</si>
  <si>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</si>
  <si>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</si>
  <si>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</si>
  <si>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</si>
  <si>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</si>
  <si>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</si>
  <si>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</si>
  <si>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</si>
  <si>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</si>
  <si>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</si>
  <si>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</si>
  <si>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</si>
  <si>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</si>
  <si>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</si>
  <si>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</si>
  <si>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</si>
  <si>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</si>
  <si>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</si>
  <si>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</si>
  <si>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</si>
  <si>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</si>
  <si>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</si>
  <si>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</si>
  <si>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</si>
  <si>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</si>
  <si>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</si>
  <si>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</si>
  <si>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</si>
  <si>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</si>
  <si>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</si>
  <si>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</si>
  <si>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</si>
  <si>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</si>
  <si>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</si>
  <si>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</si>
  <si>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</si>
  <si>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</si>
  <si>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</si>
  <si>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</si>
  <si>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</si>
  <si>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</si>
  <si>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</si>
  <si>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</si>
  <si>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</si>
  <si>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</si>
  <si>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</si>
  <si>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</si>
  <si>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</si>
  <si>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</si>
  <si>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</si>
  <si>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</si>
  <si>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</si>
  <si>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</si>
  <si>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</si>
  <si>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</si>
  <si>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</si>
  <si>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</si>
  <si>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</si>
  <si>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</si>
  <si>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</si>
  <si>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</si>
  <si>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</si>
  <si>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</si>
  <si>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</si>
  <si>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</si>
  <si>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</si>
  <si>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</si>
  <si>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</si>
  <si>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</si>
  <si>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</si>
  <si>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</si>
  <si>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</si>
  <si>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</si>
  <si>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</si>
  <si>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</si>
  <si>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</si>
  <si>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</si>
  <si>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</si>
  <si>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</si>
  <si>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</si>
  <si>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</si>
  <si>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</si>
  <si>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</si>
  <si>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</si>
  <si>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</si>
  <si>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</si>
  <si>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</si>
  <si>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</si>
  <si>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</si>
  <si>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</si>
  <si>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</si>
  <si>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</si>
  <si>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</si>
  <si>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</si>
  <si>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</si>
  <si>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</si>
  <si>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</si>
  <si>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</si>
  <si>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</si>
  <si>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</si>
  <si>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</si>
  <si>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</si>
  <si>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</si>
  <si>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</si>
  <si>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</si>
  <si>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</si>
  <si>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</si>
  <si>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</si>
  <si>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</si>
  <si>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</si>
  <si>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</si>
  <si>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</si>
  <si>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</si>
  <si>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</si>
  <si>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</si>
  <si>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</si>
  <si>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</si>
  <si>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</si>
  <si>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</si>
  <si>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</si>
  <si>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</si>
  <si>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</si>
  <si>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</si>
  <si>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</si>
  <si>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</si>
  <si>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</si>
  <si>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</si>
  <si>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</si>
  <si>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</si>
  <si>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</si>
  <si>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</si>
  <si>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</si>
  <si>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</si>
  <si>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</si>
  <si>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</si>
  <si>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</si>
  <si>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</si>
  <si>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</si>
  <si>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</si>
  <si>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</si>
  <si>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</si>
  <si>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</si>
  <si>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</si>
  <si>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</si>
  <si>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</si>
  <si>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</si>
  <si>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</si>
  <si>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</si>
  <si>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</si>
  <si>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</si>
  <si>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</si>
  <si>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</si>
  <si>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</si>
  <si>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</si>
  <si>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</si>
  <si>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</si>
  <si>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</si>
  <si>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</si>
  <si>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</si>
  <si>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</si>
  <si>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</si>
  <si>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</si>
  <si>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</si>
  <si>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</si>
  <si>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</si>
  <si>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</si>
  <si>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</si>
  <si>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</si>
  <si>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</si>
  <si>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</si>
  <si>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</si>
  <si>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</si>
  <si>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</si>
  <si>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</si>
  <si>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</si>
  <si>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</si>
  <si>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</si>
  <si>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</si>
  <si>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</si>
  <si>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</si>
  <si>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</si>
  <si>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</si>
  <si>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</si>
  <si>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</si>
  <si>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</si>
  <si>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</si>
  <si>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</si>
  <si>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</si>
  <si>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</si>
  <si>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</si>
  <si>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</si>
  <si>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</si>
  <si>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</si>
  <si>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</si>
  <si>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</si>
  <si>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</si>
  <si>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</si>
  <si>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</si>
  <si>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</si>
  <si>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</si>
  <si>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</si>
  <si>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</si>
  <si>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</si>
  <si>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</si>
  <si>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</si>
  <si>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</si>
  <si>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</si>
  <si>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</si>
  <si>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</si>
  <si>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</si>
  <si>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</si>
  <si>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</si>
  <si>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</si>
  <si>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</si>
  <si>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</si>
  <si>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</si>
  <si>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</si>
  <si>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</si>
  <si>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</si>
  <si>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</si>
  <si>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</si>
  <si>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</si>
  <si>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</si>
  <si>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</si>
  <si>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</si>
  <si>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</si>
  <si>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</si>
  <si>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</si>
  <si>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</si>
  <si>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</si>
  <si>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</si>
  <si>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</si>
  <si>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</si>
  <si>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</si>
  <si>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</si>
  <si>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</si>
  <si>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</si>
  <si>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</si>
  <si>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</si>
  <si>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</si>
  <si>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</si>
  <si>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</si>
  <si>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</si>
  <si>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</si>
  <si>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</si>
  <si>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</si>
  <si>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</si>
  <si>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</si>
  <si>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</si>
  <si>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</si>
  <si>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</si>
  <si>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</si>
  <si>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</si>
  <si>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</si>
  <si>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</si>
  <si>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</si>
  <si>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</si>
  <si>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</si>
  <si>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</si>
  <si>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</si>
  <si>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</si>
  <si>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</si>
  <si>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</si>
  <si>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</si>
  <si>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</si>
  <si>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</si>
  <si>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</si>
  <si>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</si>
  <si>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</si>
  <si>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</si>
  <si>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</si>
  <si>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</si>
  <si>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</si>
  <si>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</si>
  <si>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</si>
  <si>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</si>
  <si>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</si>
  <si>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</si>
  <si>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</si>
  <si>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</si>
  <si>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</si>
  <si>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</si>
  <si>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</si>
  <si>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</si>
  <si>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</si>
  <si>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</si>
  <si>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</si>
  <si>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</si>
  <si>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</si>
  <si>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</si>
  <si>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</si>
  <si>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</si>
  <si>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</si>
  <si>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</si>
  <si>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</si>
  <si>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</si>
  <si>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</si>
  <si>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</si>
  <si>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</si>
  <si>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</si>
  <si>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</si>
  <si>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</si>
  <si>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</si>
  <si>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</si>
  <si>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</si>
  <si>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</si>
  <si>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</si>
  <si>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</si>
  <si>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</si>
  <si>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</si>
  <si>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</si>
  <si>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</si>
  <si>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</si>
  <si>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</si>
  <si>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</si>
  <si>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</si>
  <si>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</si>
  <si>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</si>
  <si>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</si>
  <si>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</si>
  <si>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</si>
  <si>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</si>
  <si>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</si>
  <si>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</si>
  <si>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</si>
  <si>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</si>
  <si>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</si>
  <si>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</si>
  <si>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</si>
  <si>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</si>
  <si>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</si>
  <si>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</si>
  <si>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</si>
  <si>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</si>
  <si>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</si>
  <si>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</si>
  <si>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</si>
  <si>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</si>
  <si>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</si>
  <si>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</si>
  <si>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</si>
  <si>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</si>
  <si>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</si>
  <si>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</si>
  <si>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</si>
  <si>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</si>
  <si>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</si>
  <si>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</si>
  <si>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</si>
  <si>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</si>
  <si>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</si>
  <si>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</si>
  <si>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</si>
  <si>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</si>
  <si>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</si>
  <si>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</si>
  <si>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</si>
  <si>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</si>
  <si>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</si>
  <si>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</si>
  <si>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</si>
  <si>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</si>
  <si>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</si>
  <si>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</si>
  <si>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</si>
  <si>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</si>
  <si>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</si>
  <si>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</si>
  <si>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</si>
  <si>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</si>
  <si>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</si>
  <si>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</si>
  <si>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</si>
  <si>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</si>
  <si>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</si>
  <si>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</si>
  <si>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</si>
  <si>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</si>
  <si>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</si>
  <si>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</si>
  <si>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</si>
  <si>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</si>
  <si>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</si>
  <si>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</si>
  <si>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</si>
  <si>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</si>
  <si>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</si>
  <si>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</si>
  <si>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</si>
  <si>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</si>
  <si>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</si>
  <si>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</si>
  <si>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</si>
  <si>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</si>
  <si>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</si>
  <si>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</si>
  <si>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</si>
  <si>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</si>
  <si>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</si>
  <si>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</si>
  <si>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</si>
  <si>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</si>
  <si>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</si>
  <si>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</si>
  <si>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</si>
  <si>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</si>
  <si>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</si>
  <si>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</si>
  <si>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</si>
  <si>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</si>
  <si>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</si>
  <si>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</si>
  <si>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</si>
  <si>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</si>
  <si>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</si>
  <si>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</si>
  <si>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</si>
  <si>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</si>
  <si>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</si>
  <si>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</si>
  <si>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</si>
  <si>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</si>
  <si>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</si>
  <si>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</si>
  <si>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</si>
  <si>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</si>
  <si>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</si>
  <si>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</si>
  <si>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</si>
  <si>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</si>
  <si>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</si>
  <si>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</si>
  <si>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</si>
  <si>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</si>
  <si>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</si>
  <si>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</si>
  <si>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</si>
  <si>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</si>
  <si>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</si>
  <si>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</si>
  <si>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</si>
  <si>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</si>
  <si>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</si>
  <si>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</si>
  <si>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</si>
  <si>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</si>
  <si>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</si>
  <si>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</si>
  <si>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</si>
  <si>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</si>
  <si>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</si>
  <si>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</si>
  <si>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</si>
  <si>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</si>
  <si>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</si>
  <si>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</si>
  <si>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</si>
  <si>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</si>
  <si>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</si>
  <si>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</si>
  <si>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</si>
  <si>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</si>
  <si>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</si>
  <si>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</si>
  <si>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</si>
  <si>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</si>
  <si>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</si>
  <si>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</si>
  <si>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</si>
  <si>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</si>
  <si>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</si>
  <si>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</si>
  <si>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</si>
  <si>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</si>
  <si>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</si>
  <si>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</si>
  <si>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</si>
  <si>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</si>
  <si>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</si>
  <si>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</si>
  <si>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</si>
  <si>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</si>
  <si>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</si>
  <si>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</si>
  <si>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</si>
  <si>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</si>
  <si>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</si>
  <si>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</si>
  <si>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</si>
  <si>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</si>
  <si>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</si>
  <si>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</si>
  <si>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</si>
  <si>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</si>
  <si>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</si>
  <si>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</si>
  <si>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</si>
  <si>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</si>
  <si>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</si>
  <si>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</si>
  <si>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</si>
  <si>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</si>
  <si>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</si>
  <si>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</si>
  <si>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</si>
  <si>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</si>
  <si>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</si>
  <si>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</si>
  <si>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</si>
  <si>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</si>
  <si>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</si>
  <si>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</si>
  <si>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</si>
  <si>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</si>
  <si>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</si>
  <si>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</si>
  <si>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</si>
  <si>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</si>
  <si>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</si>
  <si>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</si>
  <si>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</si>
  <si>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</si>
  <si>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</si>
  <si>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</si>
  <si>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</si>
  <si>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</si>
  <si>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</si>
  <si>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</si>
  <si>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</si>
  <si>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</si>
  <si>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</si>
  <si>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</si>
  <si>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</si>
  <si>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</si>
  <si>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</si>
  <si>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</si>
  <si>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</si>
  <si>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</si>
  <si>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</si>
  <si>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</si>
  <si>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</si>
  <si>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</si>
  <si>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</si>
  <si>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</si>
  <si>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</si>
  <si>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</si>
  <si>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</si>
  <si>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</si>
  <si>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</si>
  <si>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</si>
  <si>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</si>
  <si>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</si>
  <si>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</si>
  <si>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</si>
  <si>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</si>
  <si>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</si>
  <si>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</si>
  <si>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</si>
  <si>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</si>
  <si>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</si>
  <si>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</si>
  <si>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</si>
  <si>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</si>
  <si>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</si>
  <si>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</si>
  <si>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</si>
  <si>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</si>
  <si>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</si>
  <si>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</si>
  <si>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</si>
  <si>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</si>
  <si>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</si>
  <si>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</si>
  <si>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</si>
  <si>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</si>
  <si>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</si>
  <si>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</si>
  <si>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</si>
  <si>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</si>
  <si>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</si>
  <si>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</si>
  <si>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</si>
  <si>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</si>
  <si>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</si>
  <si>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</si>
  <si>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</si>
  <si>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</si>
  <si>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</si>
  <si>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</si>
  <si>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</si>
  <si>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</si>
  <si>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</si>
  <si>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</si>
  <si>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</si>
  <si>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</si>
  <si>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</si>
  <si>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</si>
  <si>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</si>
  <si>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</si>
  <si>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</si>
  <si>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</si>
  <si>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</si>
  <si>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</si>
  <si>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</si>
  <si>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</si>
  <si>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</si>
  <si>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</si>
  <si>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</si>
  <si>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</si>
  <si>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</si>
  <si>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</si>
  <si>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</si>
  <si>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</si>
  <si>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</si>
  <si>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</si>
  <si>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</si>
  <si>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</si>
  <si>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</si>
  <si>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</si>
  <si>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</si>
  <si>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</si>
  <si>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</si>
  <si>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</si>
  <si>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</si>
  <si>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</si>
  <si>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</si>
  <si>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</si>
  <si>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</si>
  <si>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</si>
  <si>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</si>
  <si>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</si>
  <si>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</si>
  <si>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</si>
  <si>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</si>
  <si>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</si>
  <si>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</si>
  <si>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</si>
  <si>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</si>
  <si>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</si>
  <si>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</si>
  <si>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</si>
  <si>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</si>
  <si>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</si>
  <si>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</si>
  <si>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</si>
  <si>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</si>
  <si>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</si>
  <si>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</si>
  <si>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</si>
  <si>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</si>
  <si>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</si>
  <si>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</si>
  <si>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</si>
  <si>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</si>
  <si>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</si>
  <si>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</si>
  <si>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</si>
  <si>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</si>
  <si>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</si>
  <si>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</si>
  <si>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</si>
  <si>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</si>
  <si>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</si>
  <si>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</si>
  <si>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</si>
  <si>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</si>
  <si>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</si>
  <si>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</si>
  <si>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</si>
  <si>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</si>
  <si>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</si>
  <si>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</si>
  <si>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</si>
  <si>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</si>
  <si>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</si>
  <si>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</si>
  <si>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</si>
  <si>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</si>
  <si>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</si>
  <si>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</si>
  <si>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</si>
  <si>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</si>
  <si>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</si>
  <si>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</si>
  <si>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</si>
  <si>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</si>
  <si>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</si>
  <si>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</si>
  <si>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</si>
  <si>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</si>
  <si>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</si>
  <si>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</si>
  <si>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</si>
  <si>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</si>
  <si>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</si>
  <si>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</si>
  <si>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</si>
  <si>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</si>
  <si>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</si>
  <si>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</si>
  <si>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</si>
  <si>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</si>
  <si>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</si>
  <si>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</si>
  <si>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</si>
  <si>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</si>
  <si>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</si>
  <si>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</si>
  <si>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</si>
  <si>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</si>
  <si>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</si>
  <si>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</si>
  <si>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</si>
  <si>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</si>
  <si>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</si>
  <si>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</si>
  <si>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</si>
  <si>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</si>
  <si>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</si>
  <si>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</si>
  <si>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</si>
  <si>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</si>
  <si>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</si>
  <si>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</si>
  <si>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</si>
  <si>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</si>
  <si>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</si>
  <si>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</si>
  <si>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</si>
  <si>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</si>
  <si>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</si>
  <si>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</si>
  <si>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</si>
  <si>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</si>
  <si>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</si>
  <si>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</si>
  <si>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</si>
  <si>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</si>
  <si>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</si>
  <si>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</si>
  <si>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</si>
  <si>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</si>
  <si>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</si>
  <si>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</si>
  <si>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</si>
  <si>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</si>
  <si>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</si>
  <si>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</si>
  <si>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</si>
  <si>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</si>
  <si>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</si>
  <si>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</si>
  <si>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</si>
  <si>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</si>
  <si>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</si>
  <si>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</si>
  <si>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</si>
  <si>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</si>
  <si>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</si>
  <si>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</si>
  <si>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</si>
  <si>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</si>
  <si>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</si>
  <si>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</si>
  <si>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</si>
  <si>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</si>
  <si>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</si>
  <si>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</si>
  <si>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</si>
  <si>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</si>
  <si>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</si>
  <si>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</si>
  <si>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</si>
  <si>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</si>
  <si>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</si>
  <si>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</si>
  <si>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</si>
  <si>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</si>
  <si>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</si>
  <si>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</si>
  <si>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</si>
  <si>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</si>
  <si>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</si>
  <si>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</si>
  <si>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</si>
  <si>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</si>
  <si>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</si>
  <si>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</si>
  <si>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</si>
  <si>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</si>
  <si>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</si>
  <si>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</si>
  <si>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</si>
  <si>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</si>
  <si>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</si>
  <si>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</si>
  <si>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</si>
  <si>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</si>
  <si>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</si>
  <si>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</si>
  <si>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</si>
  <si>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</si>
  <si>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</si>
  <si>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</si>
  <si>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</si>
  <si>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</si>
  <si>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</si>
  <si>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</si>
  <si>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</si>
  <si>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</si>
  <si>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</si>
  <si>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</si>
  <si>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</si>
  <si>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</si>
  <si>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</si>
  <si>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</si>
  <si>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</si>
  <si>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</si>
  <si>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</si>
  <si>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</si>
  <si>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</si>
  <si>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</si>
  <si>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</si>
  <si>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</si>
  <si>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</si>
  <si>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</si>
  <si>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</si>
  <si>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</si>
  <si>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</si>
  <si>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</si>
  <si>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</si>
  <si>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</si>
  <si>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</si>
  <si>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</si>
  <si>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</si>
  <si>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</si>
  <si>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</si>
  <si>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</si>
  <si>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</si>
  <si>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</si>
  <si>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</si>
  <si>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</si>
  <si>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</si>
  <si>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</si>
  <si>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</si>
  <si>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</si>
  <si>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</si>
  <si>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</si>
  <si>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</si>
  <si>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</si>
  <si>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</si>
  <si>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</si>
  <si>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</si>
  <si>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</si>
  <si>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</si>
  <si>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</si>
  <si>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</si>
  <si>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</si>
  <si>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</si>
  <si>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</si>
  <si>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</si>
  <si>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</si>
  <si>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</si>
  <si>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</si>
  <si>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</si>
  <si>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</si>
  <si>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</si>
  <si>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</si>
  <si>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</si>
  <si>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</si>
  <si>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</si>
  <si>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</si>
  <si>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</si>
  <si>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</si>
  <si>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</si>
  <si>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</si>
  <si>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</si>
  <si>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</si>
  <si>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</si>
  <si>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</si>
  <si>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</si>
  <si>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</si>
  <si>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</si>
  <si>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</si>
  <si>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</si>
  <si>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</si>
  <si>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</si>
  <si>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</si>
  <si>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</si>
  <si>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</si>
  <si>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</si>
  <si>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</si>
  <si>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</si>
  <si>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</si>
  <si>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</si>
  <si>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</si>
  <si>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</si>
  <si>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</si>
  <si>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</si>
  <si>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</si>
  <si>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</si>
  <si>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</si>
  <si>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</si>
  <si>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</si>
  <si>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</si>
  <si>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</si>
  <si>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</si>
  <si>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</si>
  <si>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</si>
  <si>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</si>
  <si>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</si>
  <si>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</si>
  <si>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</si>
  <si>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</si>
  <si>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</si>
  <si>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</si>
  <si>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</si>
  <si>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</si>
  <si>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</si>
  <si>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</si>
  <si>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</si>
  <si>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</si>
  <si>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</si>
  <si>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</si>
  <si>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</si>
  <si>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</si>
  <si>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</si>
  <si>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</si>
  <si>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</si>
  <si>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</si>
  <si>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</si>
  <si>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</si>
  <si>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</si>
  <si>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</si>
  <si>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</si>
  <si>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</si>
  <si>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</si>
  <si>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</si>
  <si>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</si>
  <si>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</si>
  <si>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</si>
  <si>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</si>
  <si>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</si>
  <si>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</si>
  <si>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</si>
  <si>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</si>
  <si>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</si>
  <si>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</si>
  <si>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</si>
  <si>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</si>
  <si>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</si>
  <si>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</si>
  <si>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</si>
  <si>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</si>
  <si>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</si>
  <si>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</si>
  <si>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</si>
  <si>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</si>
  <si>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</si>
  <si>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</si>
  <si>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</si>
  <si>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</si>
  <si>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</si>
  <si>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</si>
  <si>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</si>
  <si>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</si>
  <si>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</si>
  <si>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</si>
  <si>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</si>
  <si>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</si>
  <si>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</si>
  <si>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</si>
  <si>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</si>
  <si>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</si>
  <si>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</si>
  <si>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</si>
  <si>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</si>
  <si>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</si>
  <si>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</si>
  <si>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</si>
  <si>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</si>
  <si>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</si>
  <si>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</si>
  <si>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</si>
  <si>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</si>
  <si>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</si>
  <si>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</si>
  <si>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</si>
  <si>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</si>
  <si>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</si>
  <si>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</si>
  <si>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</si>
  <si>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</si>
  <si>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</si>
  <si>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</si>
  <si>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</si>
  <si>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</si>
  <si>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</si>
  <si>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</si>
  <si>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</si>
  <si>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</si>
  <si>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</si>
  <si>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</si>
  <si>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</si>
  <si>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</si>
  <si>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</si>
  <si>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</si>
  <si>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</si>
  <si>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</si>
  <si>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</si>
  <si>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</si>
  <si>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</si>
  <si>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</si>
  <si>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</si>
  <si>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</si>
  <si>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</si>
  <si>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</si>
  <si>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</si>
  <si>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</si>
  <si>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</si>
  <si>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</si>
  <si>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</si>
  <si>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</si>
  <si>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</si>
  <si>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</si>
  <si>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</si>
  <si>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</si>
  <si>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</si>
  <si>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</si>
  <si>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</si>
  <si>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</si>
  <si>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</si>
  <si>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</si>
  <si>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</si>
  <si>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</si>
  <si>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</si>
  <si>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</si>
  <si>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</si>
  <si>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</si>
  <si>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</si>
  <si>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</si>
  <si>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</si>
  <si>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</si>
  <si>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</si>
  <si>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</si>
  <si>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</si>
  <si>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</si>
  <si>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</si>
  <si>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</si>
  <si>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</si>
  <si>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</si>
  <si>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</si>
  <si>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</si>
  <si>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</si>
  <si>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</si>
  <si>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</si>
  <si>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</si>
  <si>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</si>
  <si>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</si>
  <si>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</si>
  <si>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</si>
  <si>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</si>
  <si>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</si>
  <si>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</si>
  <si>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</si>
  <si>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</si>
  <si>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</si>
  <si>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</si>
  <si>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</si>
  <si>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</si>
  <si>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</si>
  <si>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</si>
  <si>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</si>
  <si>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</si>
  <si>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</si>
  <si>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</si>
  <si>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</si>
  <si>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</si>
  <si>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</si>
  <si>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</si>
  <si>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</si>
  <si>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</si>
  <si>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</si>
  <si>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</si>
  <si>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</si>
  <si>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</si>
  <si>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</si>
  <si>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</si>
  <si>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</si>
  <si>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</si>
  <si>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</si>
  <si>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</si>
  <si>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</si>
  <si>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</si>
  <si>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</si>
  <si>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</si>
  <si>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</si>
  <si>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</si>
  <si>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</si>
  <si>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</si>
  <si>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</si>
  <si>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</si>
  <si>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</si>
  <si>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</si>
  <si>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</si>
  <si>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</si>
  <si>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</si>
  <si>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</si>
  <si>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</si>
  <si>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</si>
  <si>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</si>
  <si>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</si>
  <si>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</si>
  <si>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</si>
  <si>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</si>
  <si>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</si>
  <si>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</si>
  <si>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</si>
  <si>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</si>
  <si>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</si>
  <si>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</si>
  <si>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</si>
  <si>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</si>
  <si>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</si>
  <si>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</si>
  <si>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</si>
  <si>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</si>
  <si>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</si>
  <si>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</si>
  <si>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</si>
  <si>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</si>
  <si>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</si>
  <si>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</si>
  <si>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</si>
  <si>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</si>
  <si>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</si>
  <si>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</si>
  <si>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</si>
  <si>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</si>
  <si>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</si>
  <si>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</si>
  <si>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</si>
  <si>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</si>
  <si>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</si>
  <si>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</si>
  <si>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</si>
  <si>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</si>
  <si>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</si>
  <si>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</si>
  <si>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</si>
  <si>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</si>
  <si>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</si>
  <si>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</si>
  <si>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</si>
  <si>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</si>
  <si>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</si>
  <si>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</si>
  <si>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</si>
  <si>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</si>
  <si>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</si>
  <si>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</si>
  <si>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</si>
  <si>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</si>
  <si>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</si>
  <si>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</si>
  <si>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</si>
  <si>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</si>
  <si>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</si>
  <si>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</si>
  <si>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</si>
  <si>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</si>
  <si>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</si>
  <si>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</si>
  <si>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</si>
  <si>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</si>
  <si>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</si>
  <si>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</si>
  <si>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</si>
  <si>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</si>
  <si>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</si>
  <si>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</si>
  <si>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</si>
  <si>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</si>
  <si>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</si>
  <si>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</si>
  <si>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</si>
  <si>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</si>
  <si>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</si>
  <si>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</si>
  <si>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</si>
  <si>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</si>
  <si>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</si>
  <si>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</si>
  <si>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</si>
  <si>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</si>
  <si>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</si>
  <si>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</si>
  <si>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</si>
  <si>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</si>
  <si>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</si>
  <si>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</si>
  <si>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</si>
  <si>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</si>
  <si>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</si>
  <si>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</si>
  <si>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</si>
  <si>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</si>
  <si>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</si>
  <si>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</si>
  <si>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</si>
  <si>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</si>
  <si>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</si>
  <si>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</si>
  <si>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</si>
  <si>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</si>
  <si>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</si>
  <si>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</si>
  <si>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</si>
  <si>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</si>
  <si>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</si>
  <si>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</si>
  <si>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</si>
  <si>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</si>
  <si>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</si>
  <si>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</si>
  <si>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</si>
  <si>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</si>
  <si>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</si>
  <si>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</si>
  <si>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</si>
  <si>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</si>
  <si>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</si>
  <si>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</si>
  <si>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</si>
  <si>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</si>
  <si>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</si>
  <si>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</si>
  <si>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</si>
  <si>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</si>
  <si>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</si>
  <si>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</si>
  <si>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</si>
  <si>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</si>
  <si>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</si>
  <si>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</si>
  <si>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</si>
  <si>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</si>
  <si>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</si>
  <si>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</si>
  <si>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</si>
  <si>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</si>
  <si>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</si>
  <si>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</si>
  <si>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</si>
  <si>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</si>
  <si>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</si>
  <si>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</si>
  <si>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</si>
  <si>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</si>
  <si>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</si>
  <si>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</si>
  <si>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</si>
  <si>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</si>
  <si>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</si>
  <si>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</si>
  <si>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</si>
  <si>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</si>
  <si>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</si>
  <si>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</si>
  <si>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</si>
  <si>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</si>
  <si>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</si>
  <si>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</si>
  <si>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</si>
  <si>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</si>
  <si>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</si>
  <si>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</si>
  <si>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</si>
  <si>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</si>
  <si>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</si>
  <si>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</si>
  <si>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</si>
  <si>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</si>
  <si>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</si>
  <si>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</si>
  <si>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</si>
  <si>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</si>
  <si>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</si>
  <si>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</si>
  <si>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</si>
  <si>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</si>
  <si>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</si>
  <si>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</si>
  <si>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</si>
  <si>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</si>
  <si>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</si>
  <si>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</si>
  <si>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</si>
  <si>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</si>
  <si>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</si>
  <si>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</si>
  <si>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</si>
  <si>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</si>
  <si>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</si>
  <si>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</si>
  <si>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</si>
  <si>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</si>
  <si>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</si>
  <si>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</si>
  <si>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</si>
  <si>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</si>
  <si>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</si>
  <si>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</si>
  <si>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</si>
  <si>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</si>
  <si>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</si>
  <si>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</si>
  <si>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</si>
  <si>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</si>
  <si>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</si>
  <si>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</si>
  <si>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</si>
  <si>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</si>
  <si>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</si>
  <si>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</si>
  <si>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</si>
  <si>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</si>
  <si>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</si>
  <si>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</si>
  <si>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</si>
  <si>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</si>
  <si>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</si>
  <si>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</si>
  <si>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</si>
  <si>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</si>
  <si>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</si>
  <si>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</si>
  <si>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</si>
  <si>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</si>
  <si>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</si>
  <si>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</si>
  <si>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</si>
  <si>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</si>
  <si>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</si>
  <si>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</si>
  <si>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</si>
  <si>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</si>
  <si>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</si>
  <si>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</si>
  <si>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</si>
  <si>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</si>
  <si>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</si>
  <si>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</si>
  <si>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</si>
  <si>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</si>
  <si>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</si>
  <si>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</si>
  <si>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</si>
  <si>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</si>
  <si>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</si>
  <si>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</si>
  <si>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</si>
  <si>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</si>
  <si>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</si>
  <si>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</si>
  <si>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</si>
  <si>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</si>
  <si>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</si>
  <si>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</si>
  <si>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</si>
  <si>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</si>
  <si>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</si>
  <si>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</si>
  <si>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</si>
  <si>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</si>
  <si>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</si>
  <si>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</si>
  <si>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</si>
  <si>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</si>
  <si>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</si>
  <si>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</si>
  <si>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</si>
  <si>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</si>
  <si>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</si>
  <si>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</si>
  <si>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</si>
  <si>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</si>
  <si>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</si>
  <si>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</si>
  <si>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</si>
  <si>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</si>
  <si>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</si>
  <si>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</si>
  <si>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</si>
  <si>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</si>
  <si>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</si>
  <si>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</si>
  <si>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</si>
  <si>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</si>
  <si>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</si>
  <si>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</si>
  <si>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</si>
  <si>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</si>
  <si>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</si>
  <si>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</si>
  <si>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</si>
  <si>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</si>
  <si>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</si>
  <si>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</si>
  <si>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</si>
  <si>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</si>
  <si>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</si>
  <si>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</si>
  <si>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</si>
  <si>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</si>
  <si>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</si>
  <si>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</si>
  <si>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</si>
  <si>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</si>
  <si>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</si>
  <si>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</si>
  <si>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</si>
  <si>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</si>
  <si>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</si>
  <si>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</si>
  <si>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</si>
  <si>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</si>
  <si>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</si>
  <si>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</si>
  <si>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</si>
  <si>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</si>
  <si>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</si>
  <si>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</si>
  <si>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</si>
  <si>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</si>
  <si>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</si>
  <si>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</si>
  <si>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</si>
  <si>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</si>
  <si>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</si>
  <si>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</si>
  <si>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</si>
  <si>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</si>
  <si>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</si>
  <si>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</si>
  <si>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</si>
  <si>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</si>
  <si>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</si>
  <si>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</si>
  <si>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</si>
  <si>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</si>
  <si>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</si>
  <si>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</si>
  <si>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</si>
  <si>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</si>
  <si>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</si>
  <si>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</si>
  <si>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</si>
  <si>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</si>
  <si>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</si>
  <si>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</si>
  <si>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</si>
  <si>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</si>
  <si>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</si>
  <si>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</si>
  <si>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</si>
  <si>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</si>
  <si>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</si>
  <si>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</si>
  <si>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</si>
  <si>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</si>
  <si>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</si>
  <si>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</si>
  <si>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</si>
  <si>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</si>
  <si>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</si>
  <si>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</si>
  <si>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</si>
  <si>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</si>
  <si>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</si>
  <si>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</si>
  <si>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</si>
  <si>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</si>
  <si>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</si>
  <si>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</si>
  <si>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</si>
  <si>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</si>
  <si>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</si>
  <si>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</si>
  <si>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</si>
  <si>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</si>
  <si>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</si>
  <si>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</si>
  <si>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</si>
  <si>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</si>
  <si>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</si>
  <si>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</si>
  <si>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</si>
  <si>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</si>
  <si>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</si>
  <si>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</si>
  <si>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</si>
  <si>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</si>
  <si>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</si>
  <si>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</si>
  <si>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</si>
  <si>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</si>
  <si>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</si>
  <si>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</si>
  <si>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</si>
  <si>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</si>
  <si>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</si>
  <si>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</si>
  <si>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</si>
  <si>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</si>
  <si>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</si>
  <si>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</si>
  <si>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</si>
  <si>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</si>
  <si>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</si>
  <si>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</si>
  <si>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</si>
  <si>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</si>
  <si>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</si>
  <si>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</si>
  <si>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</si>
  <si>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</si>
  <si>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</si>
  <si>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</si>
  <si>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</si>
  <si>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</si>
  <si>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</si>
  <si>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</si>
  <si>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</si>
  <si>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</si>
  <si>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</si>
  <si>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</si>
  <si>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</si>
  <si>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</si>
  <si>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</si>
  <si>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</si>
  <si>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</si>
  <si>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</si>
  <si>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</si>
  <si>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</si>
  <si>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</si>
  <si>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</si>
  <si>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</si>
  <si>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</si>
  <si>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</si>
  <si>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</si>
  <si>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</si>
  <si>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</si>
  <si>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</si>
  <si>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</si>
  <si>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</si>
  <si>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</si>
  <si>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</si>
  <si>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</si>
  <si>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</si>
  <si>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</si>
  <si>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</si>
  <si>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</si>
  <si>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</si>
  <si>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</si>
  <si>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</si>
  <si>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</si>
  <si>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</si>
  <si>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</si>
  <si>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</si>
  <si>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</si>
  <si>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</si>
  <si>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</si>
  <si>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</si>
  <si>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</si>
  <si>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</si>
  <si>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</si>
  <si>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</si>
  <si>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</si>
  <si>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</si>
  <si>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</si>
  <si>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</si>
  <si>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</si>
  <si>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</si>
  <si>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</si>
  <si>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</si>
  <si>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</si>
  <si>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</si>
  <si>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</si>
  <si>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</si>
  <si>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</si>
  <si>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</si>
  <si>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</si>
  <si>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</si>
  <si>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</si>
  <si>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</si>
  <si>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</si>
  <si>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</si>
  <si>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</si>
  <si>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</si>
  <si>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</si>
  <si>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</si>
  <si>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</si>
  <si>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</si>
  <si>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</si>
  <si>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</si>
  <si>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</si>
  <si>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</si>
  <si>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</si>
  <si>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</si>
  <si>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</si>
  <si>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</si>
  <si>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</si>
  <si>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</si>
  <si>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</si>
  <si>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</si>
  <si>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</si>
  <si>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</si>
  <si>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</si>
  <si>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</si>
  <si>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</si>
  <si>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</si>
  <si>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</si>
  <si>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</si>
  <si>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</si>
  <si>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</si>
  <si>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</si>
  <si>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</si>
  <si>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</si>
  <si>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</si>
  <si>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</si>
  <si>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</si>
  <si>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</si>
  <si>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</si>
  <si>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</si>
  <si>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</si>
  <si>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</si>
  <si>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</si>
  <si>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</si>
  <si>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</si>
  <si>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</si>
  <si>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</si>
  <si>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</si>
  <si>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</si>
  <si>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</si>
  <si>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</si>
  <si>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</si>
  <si>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</si>
  <si>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</si>
  <si>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</si>
  <si>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</si>
  <si>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</si>
  <si>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</si>
  <si>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</si>
  <si>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</si>
  <si>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</si>
  <si>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</si>
  <si>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</si>
  <si>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</si>
  <si>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</si>
  <si>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</si>
  <si>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</si>
  <si>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</si>
  <si>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</si>
  <si>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</si>
  <si>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</si>
  <si>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</si>
  <si>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</si>
  <si>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</si>
  <si>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</si>
  <si>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</si>
  <si>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</si>
  <si>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</si>
  <si>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</si>
  <si>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</si>
  <si>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</si>
  <si>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</si>
  <si>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</si>
  <si>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</si>
  <si>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</si>
  <si>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</si>
  <si>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</si>
  <si>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</si>
  <si>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</si>
  <si>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</si>
  <si>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</si>
  <si>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</si>
  <si>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</si>
  <si>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</si>
  <si>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</si>
  <si>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</si>
  <si>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</si>
  <si>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</si>
  <si>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</si>
  <si>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</si>
  <si>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</si>
  <si>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</si>
  <si>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</si>
  <si>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</si>
  <si>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</si>
  <si>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</si>
  <si>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</si>
  <si>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</si>
  <si>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</si>
  <si>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</si>
  <si>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</si>
  <si>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</si>
  <si>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</si>
  <si>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</si>
  <si>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</si>
  <si>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</si>
  <si>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</si>
  <si>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</si>
  <si>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</si>
  <si>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</si>
  <si>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</si>
  <si>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</si>
  <si>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</si>
  <si>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</si>
  <si>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</si>
  <si>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</si>
  <si>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</si>
  <si>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</si>
  <si>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</si>
  <si>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</si>
  <si>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</si>
  <si>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</si>
  <si>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</si>
  <si>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</si>
  <si>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</si>
  <si>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</si>
  <si>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</si>
  <si>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</si>
  <si>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</si>
  <si>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</si>
  <si>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</si>
  <si>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</si>
  <si>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</si>
  <si>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</si>
  <si>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</si>
  <si>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</si>
  <si>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</si>
  <si>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</si>
  <si>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</si>
  <si>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</si>
  <si>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</si>
  <si>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</si>
  <si>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</si>
  <si>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</si>
  <si>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</si>
  <si>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</si>
  <si>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</si>
  <si>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</si>
  <si>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</si>
  <si>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</si>
  <si>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</si>
  <si>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</si>
  <si>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</si>
  <si>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</si>
  <si>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</si>
  <si>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</si>
  <si>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</si>
  <si>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</si>
  <si>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</si>
  <si>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</si>
  <si>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</si>
  <si>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</si>
  <si>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</si>
  <si>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</si>
  <si>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</si>
  <si>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</si>
  <si>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</si>
  <si>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</si>
  <si>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</si>
  <si>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</si>
  <si>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</si>
  <si>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</si>
  <si>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</si>
  <si>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</si>
  <si>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</si>
  <si>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</si>
  <si>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</si>
  <si>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</si>
  <si>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</si>
  <si>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</si>
  <si>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</si>
  <si>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</si>
  <si>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</si>
  <si>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</si>
  <si>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</si>
  <si>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</si>
  <si>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</si>
  <si>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</si>
  <si>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</si>
  <si>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</si>
  <si>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</si>
  <si>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</si>
  <si>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</si>
  <si>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</si>
  <si>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</si>
  <si>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</si>
  <si>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</si>
  <si>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</si>
  <si>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</si>
  <si>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</si>
  <si>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</si>
  <si>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</si>
  <si>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</si>
  <si>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</si>
  <si>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</si>
  <si>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</si>
  <si>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</si>
  <si>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</si>
  <si>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</si>
  <si>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</si>
  <si>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</si>
  <si>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</si>
  <si>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</si>
  <si>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</si>
  <si>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</si>
  <si>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</si>
  <si>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</si>
  <si>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</si>
  <si>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</si>
  <si>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</si>
  <si>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</si>
  <si>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</si>
  <si>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</si>
  <si>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</si>
  <si>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</si>
  <si>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</si>
  <si>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</si>
  <si>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</si>
  <si>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</si>
  <si>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</si>
  <si>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</si>
  <si>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</si>
  <si>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</si>
  <si>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</si>
  <si>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</si>
  <si>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</si>
  <si>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</si>
  <si>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</si>
  <si>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</si>
  <si>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</si>
  <si>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</si>
  <si>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</si>
  <si>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</si>
  <si>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</si>
  <si>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</si>
  <si>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</si>
  <si>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</si>
  <si>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</si>
  <si>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</si>
  <si>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</si>
  <si>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</si>
  <si>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</si>
  <si>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</si>
  <si>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</si>
  <si>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</si>
  <si>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</si>
  <si>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</si>
  <si>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</si>
  <si>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</si>
  <si>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</si>
  <si>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</si>
  <si>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</si>
  <si>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</si>
  <si>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</si>
  <si>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</si>
  <si>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</si>
  <si>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</si>
  <si>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</si>
  <si>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</si>
  <si>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</si>
  <si>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</si>
  <si>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</si>
  <si>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</si>
  <si>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</si>
  <si>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</si>
  <si>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</si>
  <si>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</si>
  <si>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</si>
  <si>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</si>
  <si>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</si>
  <si>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</si>
  <si>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</si>
  <si>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</si>
  <si>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</si>
  <si>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</si>
  <si>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</si>
  <si>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</si>
  <si>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</si>
  <si>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</si>
  <si>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</si>
  <si>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</si>
  <si>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</si>
  <si>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</si>
  <si>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</si>
  <si>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</si>
  <si>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</si>
  <si>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</si>
  <si>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</si>
  <si>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</si>
  <si>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</si>
  <si>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</si>
  <si>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</si>
  <si>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</si>
  <si>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</si>
  <si>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</si>
  <si>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</si>
  <si>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</si>
  <si>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</si>
  <si>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</si>
  <si>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</si>
  <si>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</si>
  <si>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</si>
  <si>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</si>
  <si>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</si>
  <si>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</si>
  <si>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</si>
  <si>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</si>
  <si>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</si>
  <si>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</si>
  <si>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</si>
  <si>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</si>
  <si>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</si>
  <si>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</si>
  <si>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</si>
  <si>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</si>
  <si>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</si>
  <si>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</si>
  <si>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</si>
  <si>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</si>
  <si>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</si>
  <si>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</si>
  <si>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</si>
  <si>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</si>
  <si>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</si>
  <si>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</si>
  <si>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</si>
  <si>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</si>
  <si>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</si>
  <si>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</si>
  <si>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</si>
  <si>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</si>
  <si>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</si>
  <si>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</si>
  <si>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</si>
  <si>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</si>
  <si>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</si>
  <si>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</si>
  <si>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</si>
  <si>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</si>
  <si>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</si>
  <si>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</si>
  <si>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</si>
  <si>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</si>
  <si>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</si>
  <si>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</si>
  <si>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</si>
  <si>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</si>
  <si>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</si>
  <si>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</si>
  <si>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</si>
  <si>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</si>
  <si>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</si>
  <si>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</si>
  <si>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</si>
  <si>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</si>
  <si>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</si>
  <si>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</si>
  <si>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</si>
  <si>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</si>
  <si>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</si>
  <si>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</si>
  <si>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</si>
  <si>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</si>
  <si>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</si>
  <si>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</si>
  <si>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</si>
  <si>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</si>
  <si>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</si>
  <si>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</si>
  <si>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</si>
  <si>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</si>
  <si>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</si>
  <si>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</si>
  <si>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</si>
  <si>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</si>
  <si>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</si>
  <si>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</si>
  <si>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</si>
  <si>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</si>
  <si>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</si>
  <si>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</si>
  <si>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</si>
  <si>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</si>
  <si>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</si>
  <si>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</si>
  <si>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</si>
  <si>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</si>
  <si>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</si>
  <si>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</si>
  <si>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</si>
  <si>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</si>
  <si>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</si>
  <si>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</si>
  <si>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</si>
  <si>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</si>
  <si>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</si>
  <si>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</si>
  <si>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</si>
  <si>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</si>
  <si>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</si>
  <si>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</si>
  <si>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</si>
  <si>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</si>
  <si>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</si>
  <si>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</si>
  <si>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</si>
  <si>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</si>
  <si>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</si>
  <si>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</si>
  <si>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</si>
  <si>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</si>
  <si>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</si>
  <si>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</si>
  <si>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</si>
  <si>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</si>
  <si>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</si>
  <si>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</si>
  <si>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</si>
  <si>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</si>
  <si>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</si>
  <si>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</si>
  <si>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</si>
  <si>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</si>
  <si>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</si>
  <si>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</si>
  <si>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</si>
  <si>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</si>
  <si>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</si>
  <si>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</si>
  <si>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</si>
  <si>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</si>
  <si>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</si>
  <si>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</si>
  <si>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</si>
  <si>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</si>
  <si>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</si>
  <si>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</si>
  <si>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</si>
  <si>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</si>
  <si>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</si>
  <si>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</si>
  <si>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</si>
  <si>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</si>
  <si>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</si>
  <si>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</si>
  <si>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</si>
  <si>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</si>
  <si>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</si>
  <si>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</si>
  <si>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</si>
  <si>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</si>
  <si>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</si>
  <si>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</si>
  <si>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</si>
  <si>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</si>
  <si>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</si>
  <si>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</si>
  <si>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</si>
  <si>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</si>
  <si>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</si>
  <si>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</si>
  <si>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</si>
  <si>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</si>
  <si>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</si>
  <si>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</si>
  <si>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</si>
  <si>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</si>
  <si>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</si>
  <si>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</si>
  <si>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</si>
  <si>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</si>
  <si>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</si>
  <si>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</si>
  <si>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</si>
  <si>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</si>
  <si>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</si>
  <si>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</si>
  <si>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</si>
  <si>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</si>
  <si>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</si>
  <si>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</si>
  <si>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</si>
  <si>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</si>
  <si>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</si>
  <si>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</si>
  <si>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</si>
  <si>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</si>
  <si>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</si>
  <si>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</si>
  <si>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</si>
  <si>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</si>
  <si>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</si>
  <si>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</si>
  <si>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</si>
  <si>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</si>
  <si>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</si>
  <si>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</si>
  <si>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</si>
  <si>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</si>
  <si>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</si>
  <si>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</si>
  <si>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</si>
  <si>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</si>
  <si>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</si>
  <si>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</si>
  <si>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</si>
  <si>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</si>
  <si>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</si>
  <si>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</si>
  <si>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</si>
  <si>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</si>
  <si>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</si>
  <si>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</si>
  <si>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</si>
  <si>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</si>
  <si>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</si>
  <si>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</si>
  <si>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</si>
  <si>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</si>
  <si>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</si>
  <si>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</si>
  <si>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</si>
  <si>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</si>
  <si>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</si>
  <si>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</si>
  <si>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</si>
  <si>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</si>
  <si>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</si>
  <si>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</si>
  <si>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</si>
  <si>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</si>
  <si>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</si>
  <si>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</si>
  <si>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</si>
  <si>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</si>
  <si>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</si>
  <si>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</si>
  <si>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</si>
  <si>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</si>
  <si>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</si>
  <si>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</si>
  <si>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</si>
  <si>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</si>
  <si>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</si>
  <si>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</si>
  <si>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</si>
  <si>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</si>
  <si>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</si>
  <si>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</si>
  <si>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</si>
  <si>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</si>
  <si>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</si>
  <si>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</si>
  <si>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</si>
  <si>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</si>
  <si>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</si>
  <si>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</si>
  <si>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</si>
  <si>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</si>
  <si>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</si>
  <si>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</si>
  <si>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</si>
  <si>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</si>
  <si>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</si>
  <si>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</si>
  <si>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</si>
  <si>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</si>
  <si>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</si>
  <si>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</si>
  <si>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</si>
  <si>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</si>
  <si>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</si>
  <si>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</si>
  <si>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</si>
  <si>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</si>
  <si>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</si>
  <si>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</si>
  <si>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</si>
  <si>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</si>
  <si>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</si>
  <si>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</si>
  <si>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</si>
  <si>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</si>
  <si>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</si>
  <si>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</si>
  <si>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</si>
  <si>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</si>
  <si>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</si>
  <si>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</si>
  <si>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</si>
  <si>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</si>
  <si>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</si>
  <si>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</si>
  <si>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</si>
  <si>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</si>
  <si>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</si>
  <si>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</si>
  <si>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</si>
  <si>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</si>
  <si>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</si>
  <si>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</si>
  <si>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</si>
  <si>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</si>
  <si>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</si>
  <si>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</si>
  <si>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</si>
  <si>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</si>
  <si>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</si>
  <si>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</si>
  <si>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</si>
  <si>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</si>
  <si>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</si>
  <si>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</si>
  <si>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</si>
  <si>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</si>
  <si>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</si>
  <si>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</si>
  <si>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</si>
  <si>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</si>
  <si>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</si>
  <si>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</si>
  <si>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</si>
  <si>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</si>
  <si>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</si>
  <si>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</si>
  <si>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</si>
  <si>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</si>
  <si>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</si>
  <si>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</si>
  <si>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</si>
  <si>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</si>
  <si>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</si>
  <si>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</si>
  <si>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</si>
  <si>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</si>
  <si>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</si>
  <si>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</si>
  <si>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</si>
  <si>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</si>
  <si>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</si>
  <si>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</si>
  <si>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</si>
  <si>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</si>
  <si>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</si>
  <si>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</si>
  <si>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</si>
  <si>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</si>
  <si>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</si>
  <si>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</si>
  <si>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</si>
  <si>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</si>
  <si>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</si>
  <si>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</si>
  <si>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</si>
  <si>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</si>
  <si>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</si>
  <si>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</si>
  <si>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</si>
  <si>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</si>
  <si>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</si>
  <si>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</si>
  <si>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</si>
  <si>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</si>
  <si>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</si>
  <si>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</si>
  <si>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</si>
  <si>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</si>
  <si>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</si>
  <si>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</si>
  <si>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</si>
  <si>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</si>
  <si>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</si>
  <si>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</si>
  <si>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</si>
  <si>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</si>
  <si>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</si>
  <si>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</si>
  <si>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</si>
  <si>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</si>
  <si>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</si>
  <si>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</si>
  <si>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</si>
  <si>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</si>
  <si>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</si>
  <si>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</si>
  <si>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</si>
  <si>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</si>
  <si>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</si>
  <si>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</si>
  <si>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</si>
  <si>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</si>
  <si>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</si>
  <si>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</si>
  <si>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</si>
  <si>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</si>
  <si>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</si>
  <si>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</si>
  <si>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</si>
  <si>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</si>
  <si>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</si>
  <si>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</si>
  <si>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</si>
  <si>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</si>
  <si>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</si>
  <si>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</si>
  <si>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</si>
  <si>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</si>
  <si>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</si>
  <si>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</si>
  <si>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</si>
  <si>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</si>
  <si>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</si>
  <si>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</si>
  <si>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</si>
  <si>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</si>
  <si>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</si>
  <si>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</si>
  <si>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</si>
  <si>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</si>
  <si>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</si>
  <si>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</si>
  <si>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</si>
  <si>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</si>
  <si>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</si>
  <si>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</si>
  <si>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</si>
  <si>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</si>
  <si>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</si>
  <si>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</si>
  <si>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</si>
  <si>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</si>
  <si>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</si>
  <si>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</si>
  <si>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</si>
  <si>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</si>
  <si>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</si>
  <si>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</si>
  <si>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</si>
  <si>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</si>
  <si>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</si>
  <si>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</si>
  <si>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</si>
  <si>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</si>
  <si>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</si>
  <si>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</si>
  <si>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</si>
  <si>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</si>
  <si>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</si>
  <si>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</si>
  <si>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</si>
  <si>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</si>
  <si>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</si>
  <si>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</si>
  <si>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</si>
  <si>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</si>
  <si>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</si>
  <si>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</si>
  <si>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</si>
  <si>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</si>
  <si>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</si>
  <si>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</si>
  <si>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</si>
  <si>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</si>
  <si>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</si>
  <si>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</si>
  <si>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</si>
  <si>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</si>
  <si>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</si>
  <si>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</si>
  <si>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</si>
  <si>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</si>
  <si>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</si>
  <si>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</si>
  <si>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</si>
  <si>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</si>
  <si>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</si>
  <si>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</si>
  <si>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</si>
  <si>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</si>
  <si>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</si>
  <si>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</si>
  <si>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</si>
  <si>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</si>
  <si>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</si>
  <si>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</si>
  <si>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</si>
  <si>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</si>
  <si>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</si>
  <si>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</si>
  <si>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</si>
  <si>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</si>
  <si>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</si>
  <si>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</si>
  <si>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</si>
  <si>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</si>
  <si>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</si>
  <si>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</si>
  <si>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</si>
  <si>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</si>
  <si>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</si>
  <si>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</si>
  <si>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</si>
  <si>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</si>
  <si>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</si>
  <si>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</si>
  <si>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</si>
  <si>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</si>
  <si>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</si>
  <si>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</si>
  <si>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</si>
  <si>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</si>
  <si>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</si>
  <si>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</si>
  <si>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</si>
  <si>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</si>
  <si>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</si>
  <si>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</si>
  <si>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</si>
  <si>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</si>
  <si>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</si>
  <si>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</si>
  <si>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</si>
  <si>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</si>
  <si>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</si>
  <si>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</si>
  <si>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</si>
  <si>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</si>
  <si>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</si>
  <si>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</si>
  <si>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</si>
  <si>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</si>
  <si>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</si>
  <si>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</si>
  <si>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</si>
  <si>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</si>
  <si>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</si>
  <si>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</si>
  <si>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</si>
  <si>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</si>
  <si>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</si>
  <si>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</si>
  <si>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</si>
  <si>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</si>
  <si>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</si>
  <si>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</si>
  <si>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</si>
  <si>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</si>
  <si>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</si>
  <si>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</si>
  <si>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</si>
  <si>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</si>
  <si>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</si>
  <si>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</si>
  <si>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</si>
  <si>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</si>
  <si>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</si>
  <si>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</si>
  <si>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</si>
  <si>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</si>
  <si>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</si>
  <si>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</si>
  <si>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</si>
  <si>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</si>
  <si>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</si>
  <si>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</si>
  <si>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</si>
  <si>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</si>
  <si>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</si>
  <si>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</si>
  <si>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</si>
  <si>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</si>
  <si>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</si>
  <si>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</si>
  <si>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</si>
  <si>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</si>
  <si>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</si>
  <si>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</si>
  <si>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</si>
  <si>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</si>
  <si>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</si>
  <si>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</si>
  <si>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</si>
  <si>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</si>
  <si>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</si>
  <si>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</si>
  <si>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</si>
  <si>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</si>
  <si>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</si>
  <si>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</si>
  <si>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</si>
  <si>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</si>
  <si>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</si>
  <si>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</si>
  <si>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</si>
  <si>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</si>
  <si>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</si>
  <si>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</si>
  <si>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</si>
  <si>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</si>
  <si>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</si>
  <si>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</si>
  <si>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</si>
  <si>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</si>
  <si>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</si>
  <si>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</si>
  <si>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</si>
  <si>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</si>
  <si>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</si>
  <si>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</si>
  <si>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</si>
  <si>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</si>
  <si>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</si>
  <si>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</si>
  <si>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</si>
  <si>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</si>
  <si>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</si>
  <si>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</si>
  <si>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</si>
  <si>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</si>
  <si>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</si>
  <si>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</si>
  <si>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</si>
  <si>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</si>
  <si>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</si>
  <si>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</si>
  <si>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</si>
  <si>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</si>
  <si>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</si>
  <si>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</si>
  <si>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</si>
  <si>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</si>
  <si>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</si>
  <si>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</si>
  <si>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</si>
  <si>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</si>
  <si>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</si>
  <si>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</si>
  <si>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</si>
  <si>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</si>
  <si>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</si>
  <si>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</si>
  <si>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</si>
  <si>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</si>
  <si>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</si>
  <si>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</si>
  <si>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</si>
  <si>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</si>
  <si>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</si>
  <si>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</si>
  <si>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</si>
  <si>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</si>
  <si>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</si>
  <si>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</si>
  <si>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</si>
  <si>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</si>
  <si>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</si>
  <si>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</si>
  <si>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</si>
  <si>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</si>
  <si>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</si>
  <si>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</si>
  <si>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</si>
  <si>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</si>
  <si>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</si>
  <si>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</si>
  <si>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</si>
  <si>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</si>
  <si>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</si>
  <si>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</si>
  <si>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</si>
  <si>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</si>
  <si>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</si>
  <si>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</si>
  <si>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</si>
  <si>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</si>
  <si>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</si>
  <si>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</si>
  <si>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</si>
  <si>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</si>
  <si>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</si>
  <si>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</si>
  <si>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</si>
  <si>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</si>
  <si>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</si>
  <si>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</si>
  <si>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</si>
  <si>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</si>
  <si>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</si>
  <si>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</si>
  <si>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</si>
  <si>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</si>
  <si>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</si>
  <si>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</si>
  <si>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</si>
  <si>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</si>
  <si>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</si>
  <si>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</si>
  <si>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</si>
  <si>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</si>
  <si>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</si>
  <si>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</si>
  <si>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</si>
  <si>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</si>
  <si>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</si>
  <si>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</si>
  <si>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</si>
  <si>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</si>
  <si>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</si>
  <si>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</si>
  <si>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</si>
  <si>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</si>
  <si>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</si>
  <si>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</si>
  <si>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</si>
  <si>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</si>
  <si>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</si>
  <si>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</si>
  <si>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</si>
  <si>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</si>
  <si>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</si>
  <si>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</si>
  <si>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</si>
  <si>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</si>
  <si>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</si>
  <si>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</si>
  <si>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</si>
  <si>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</si>
  <si>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</si>
  <si>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</si>
  <si>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</si>
  <si>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</si>
  <si>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</si>
  <si>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</si>
  <si>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</si>
  <si>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</si>
  <si>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</si>
  <si>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</si>
  <si>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</si>
  <si>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</si>
  <si>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</si>
  <si>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</si>
  <si>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</si>
  <si>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</si>
  <si>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</si>
  <si>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</si>
  <si>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</si>
  <si>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</si>
  <si>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</si>
  <si>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</si>
  <si>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</si>
  <si>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</si>
  <si>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</si>
  <si>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</si>
  <si>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</si>
  <si>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</si>
  <si>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</si>
  <si>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</si>
  <si>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</si>
  <si>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</si>
  <si>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</si>
  <si>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</si>
  <si>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</si>
  <si>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</si>
  <si>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</si>
  <si>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</si>
  <si>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</si>
  <si>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</si>
  <si>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</si>
  <si>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</si>
  <si>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</si>
  <si>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</si>
  <si>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</si>
  <si>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</si>
  <si>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</si>
  <si>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</si>
  <si>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</si>
  <si>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</si>
  <si>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</si>
  <si>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</si>
  <si>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</si>
  <si>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</si>
  <si>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</si>
  <si>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</si>
  <si>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</si>
  <si>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</si>
  <si>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</si>
  <si>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</si>
  <si>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</si>
  <si>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</si>
  <si>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</si>
  <si>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</si>
  <si>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</si>
  <si>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</si>
  <si>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</si>
  <si>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</si>
  <si>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</si>
  <si>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</si>
  <si>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</si>
  <si>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</si>
  <si>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</si>
  <si>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</si>
  <si>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</si>
  <si>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</si>
  <si>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</si>
  <si>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</si>
  <si>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</si>
  <si>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</si>
  <si>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</si>
  <si>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</si>
  <si>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</si>
  <si>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</si>
  <si>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</si>
  <si>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</si>
  <si>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</si>
  <si>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</si>
  <si>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</si>
  <si>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</si>
  <si>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</si>
  <si>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</si>
  <si>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</si>
  <si>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</si>
  <si>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</si>
  <si>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</si>
  <si>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</si>
  <si>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</si>
  <si>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</si>
  <si>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</si>
  <si>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</si>
  <si>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</si>
  <si>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</si>
  <si>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</si>
  <si>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</si>
  <si>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</si>
  <si>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</si>
  <si>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</si>
  <si>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</si>
  <si>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</si>
  <si>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</si>
  <si>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</si>
  <si>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</si>
  <si>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</si>
  <si>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</si>
  <si>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</si>
  <si>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</si>
  <si>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</si>
  <si>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</si>
  <si>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</si>
  <si>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</si>
  <si>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</si>
  <si>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</si>
  <si>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</si>
  <si>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</si>
  <si>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</si>
  <si>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</si>
  <si>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</si>
  <si>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</si>
  <si>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</si>
  <si>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</si>
  <si>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</si>
  <si>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</si>
  <si>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</si>
  <si>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</si>
  <si>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</si>
  <si>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</si>
  <si>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</si>
  <si>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</si>
  <si>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</si>
  <si>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</si>
  <si>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</si>
  <si>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</si>
  <si>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</si>
  <si>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</si>
  <si>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</si>
  <si>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</si>
  <si>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</si>
  <si>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</si>
  <si>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</si>
  <si>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</si>
  <si>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</si>
  <si>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</si>
  <si>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</si>
  <si>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</si>
  <si>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</si>
  <si>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</si>
  <si>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</si>
  <si>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</si>
  <si>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</si>
  <si>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</si>
  <si>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</si>
  <si>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</si>
  <si>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</si>
  <si>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</si>
  <si>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</si>
  <si>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</si>
  <si>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</si>
  <si>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</si>
  <si>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</si>
  <si>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</si>
  <si>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</si>
  <si>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</si>
  <si>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</si>
  <si>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</si>
  <si>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</si>
  <si>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</si>
  <si>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</si>
  <si>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</si>
  <si>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</si>
  <si>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</si>
  <si>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</si>
  <si>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</si>
  <si>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</si>
  <si>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</si>
  <si>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</si>
  <si>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</si>
  <si>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</si>
  <si>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</si>
  <si>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</si>
  <si>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</si>
  <si>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</si>
  <si>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</si>
  <si>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</si>
  <si>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</si>
  <si>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</si>
  <si>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</si>
  <si>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</si>
  <si>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</si>
  <si>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</si>
  <si>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</si>
  <si>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</si>
  <si>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</si>
  <si>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</si>
  <si>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</si>
  <si>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</si>
  <si>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</si>
  <si>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</si>
  <si>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</si>
  <si>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</si>
  <si>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</si>
  <si>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</si>
  <si>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</si>
  <si>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</si>
  <si>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</si>
  <si>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</si>
  <si>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</si>
  <si>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</si>
  <si>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</si>
  <si>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</si>
  <si>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</si>
  <si>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</si>
  <si>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</si>
  <si>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</si>
  <si>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</si>
  <si>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</si>
  <si>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</si>
  <si>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</si>
  <si>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</si>
  <si>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</si>
  <si>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</si>
  <si>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</si>
  <si>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</si>
  <si>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</si>
  <si>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</si>
  <si>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</si>
  <si>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</si>
  <si>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</si>
  <si>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</si>
  <si>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</si>
  <si>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</si>
  <si>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</si>
  <si>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</si>
  <si>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</si>
  <si>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</si>
  <si>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</si>
  <si>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</si>
  <si>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</si>
  <si>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</si>
  <si>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</si>
  <si>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</si>
  <si>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</si>
  <si>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</si>
  <si>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</si>
  <si>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</si>
  <si>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</si>
  <si>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</si>
  <si>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</si>
  <si>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</si>
  <si>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</si>
  <si>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</si>
  <si>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</si>
  <si>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</si>
  <si>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</si>
  <si>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</si>
  <si>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</si>
  <si>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</si>
  <si>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</si>
  <si>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</si>
  <si>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</si>
  <si>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</si>
  <si>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</si>
  <si>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</si>
  <si>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</si>
  <si>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</si>
  <si>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</si>
  <si>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</si>
  <si>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</si>
  <si>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</si>
  <si>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</si>
  <si>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</si>
  <si>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</si>
  <si>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</si>
  <si>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</si>
  <si>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</si>
  <si>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</si>
  <si>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</si>
  <si>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</si>
  <si>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</si>
  <si>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</si>
  <si>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</si>
  <si>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</si>
  <si>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</si>
  <si>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</si>
  <si>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</si>
  <si>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</si>
  <si>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</si>
  <si>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</si>
  <si>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</si>
  <si>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</si>
  <si>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</si>
  <si>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</si>
  <si>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</si>
  <si>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</si>
  <si>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</si>
  <si>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</si>
  <si>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</si>
  <si>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</si>
  <si>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</si>
  <si>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</si>
  <si>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</si>
  <si>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</si>
  <si>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</si>
  <si>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</si>
  <si>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</si>
  <si>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</si>
  <si>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</si>
  <si>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</si>
  <si>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</si>
  <si>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</si>
  <si>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</si>
  <si>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</si>
  <si>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</si>
  <si>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</si>
  <si>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</si>
  <si>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</si>
  <si>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</si>
  <si>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</si>
  <si>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</si>
  <si>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</si>
  <si>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</si>
  <si>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</si>
  <si>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</si>
  <si>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</si>
  <si>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</si>
  <si>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</si>
  <si>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</si>
  <si>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</si>
  <si>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</si>
  <si>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</si>
  <si>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</si>
  <si>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</si>
  <si>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</si>
  <si>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</si>
  <si>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</si>
  <si>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</si>
  <si>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</si>
  <si>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</si>
  <si>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</si>
  <si>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</si>
  <si>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</si>
  <si>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</si>
  <si>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</si>
  <si>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</si>
  <si>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</si>
  <si>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</si>
  <si>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</si>
  <si>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</si>
  <si>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</si>
  <si>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</si>
  <si>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</si>
  <si>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</si>
  <si>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</si>
  <si>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</si>
  <si>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</si>
  <si>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</si>
  <si>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</si>
  <si>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</si>
  <si>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</si>
  <si>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</si>
  <si>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</si>
  <si>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</si>
  <si>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</si>
  <si>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</si>
  <si>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</si>
  <si>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</si>
  <si>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</si>
  <si>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</si>
  <si>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</si>
  <si>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</si>
  <si>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</si>
  <si>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</si>
  <si>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</si>
  <si>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</si>
  <si>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</si>
  <si>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</si>
  <si>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</si>
  <si>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</si>
  <si>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</si>
  <si>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</si>
  <si>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</si>
  <si>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</si>
  <si>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</si>
  <si>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</si>
  <si>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</si>
  <si>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</si>
  <si>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</si>
  <si>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</si>
  <si>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</si>
  <si>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</si>
  <si>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</si>
  <si>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</si>
  <si>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</si>
  <si>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</si>
  <si>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</si>
  <si>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</si>
  <si>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</si>
  <si>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</si>
  <si>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</si>
  <si>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</si>
  <si>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</si>
  <si>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</si>
  <si>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</si>
  <si>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</si>
  <si>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</si>
  <si>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</si>
  <si>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</si>
  <si>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</si>
  <si>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</si>
  <si>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</si>
  <si>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</si>
  <si>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</si>
  <si>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</si>
  <si>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</si>
  <si>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</si>
  <si>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</si>
  <si>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</si>
  <si>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</si>
  <si>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</si>
  <si>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</si>
  <si>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</si>
  <si>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</si>
  <si>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</si>
  <si>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</si>
  <si>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</si>
  <si>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</si>
  <si>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</si>
  <si>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</si>
  <si>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</si>
  <si>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</si>
  <si>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</si>
  <si>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</si>
  <si>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</si>
  <si>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</si>
  <si>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</si>
  <si>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</si>
  <si>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</si>
  <si>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</si>
  <si>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</si>
  <si>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</si>
  <si>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</si>
  <si>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</si>
  <si>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</si>
  <si>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</si>
  <si>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</si>
  <si>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</si>
  <si>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</si>
  <si>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</si>
  <si>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</si>
  <si>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</si>
  <si>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</si>
  <si>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</si>
  <si>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</si>
  <si>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</si>
  <si>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</si>
  <si>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</si>
  <si>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</si>
  <si>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</si>
  <si>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</si>
  <si>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</si>
  <si>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</si>
  <si>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</si>
  <si>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</si>
  <si>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</si>
  <si>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</si>
  <si>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</si>
  <si>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</si>
  <si>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</si>
  <si>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</si>
  <si>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</si>
  <si>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</si>
  <si>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</si>
  <si>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</si>
  <si>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</si>
  <si>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</si>
  <si>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</si>
  <si>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</si>
  <si>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</si>
  <si>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</si>
  <si>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</si>
  <si>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</si>
  <si>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</si>
  <si>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</si>
  <si>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</si>
  <si>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</si>
  <si>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</si>
  <si>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</si>
  <si>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</si>
  <si>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</si>
  <si>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</si>
  <si>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</si>
  <si>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</si>
  <si>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</si>
  <si>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</si>
  <si>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</si>
  <si>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</si>
  <si>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</si>
  <si>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</si>
  <si>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</si>
  <si>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</si>
  <si>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</si>
  <si>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</si>
  <si>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</si>
  <si>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</si>
  <si>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</si>
  <si>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</si>
  <si>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</si>
  <si>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</si>
  <si>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</si>
  <si>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</si>
  <si>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</si>
  <si>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</si>
  <si>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</si>
  <si>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</si>
  <si>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</si>
  <si>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</si>
  <si>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</si>
  <si>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</si>
  <si>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</si>
  <si>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</si>
  <si>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</si>
  <si>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</si>
  <si>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</si>
  <si>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</si>
  <si>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</si>
  <si>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</si>
  <si>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</si>
  <si>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</si>
  <si>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</si>
  <si>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</si>
  <si>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</si>
  <si>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</si>
  <si>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</si>
  <si>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</si>
  <si>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</si>
  <si>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</si>
  <si>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</si>
  <si>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</si>
  <si>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</si>
  <si>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</si>
  <si>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</si>
  <si>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</si>
  <si>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</si>
  <si>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</si>
  <si>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</si>
  <si>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</si>
  <si>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</si>
  <si>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</si>
  <si>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</si>
  <si>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</si>
  <si>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</si>
  <si>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</si>
  <si>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</si>
  <si>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</si>
  <si>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</si>
  <si>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</si>
  <si>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</si>
  <si>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</si>
  <si>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</si>
  <si>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</si>
  <si>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</si>
  <si>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</si>
  <si>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</si>
  <si>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</si>
  <si>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</si>
  <si>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</si>
  <si>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</si>
  <si>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</si>
  <si>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</si>
  <si>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</si>
  <si>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</si>
  <si>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</si>
  <si>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</si>
  <si>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</si>
  <si>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</si>
  <si>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</si>
  <si>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</si>
  <si>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</si>
  <si>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</si>
  <si>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</si>
  <si>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</si>
  <si>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</si>
  <si>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</si>
  <si>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</si>
  <si>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</si>
  <si>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</si>
  <si>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</si>
  <si>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</si>
  <si>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</si>
  <si>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</si>
  <si>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</si>
  <si>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</si>
  <si>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</si>
  <si>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</si>
  <si>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</si>
  <si>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</si>
  <si>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</si>
  <si>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</si>
  <si>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</si>
  <si>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</si>
  <si>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</si>
  <si>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</si>
  <si>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</si>
  <si>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</si>
  <si>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</si>
  <si>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</si>
  <si>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</si>
  <si>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</si>
  <si>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</si>
  <si>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</si>
  <si>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</si>
  <si>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</si>
  <si>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</si>
  <si>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</si>
  <si>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</si>
  <si>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</si>
  <si>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</si>
  <si>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</si>
  <si>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</si>
  <si>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</si>
  <si>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</si>
  <si>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</si>
  <si>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</si>
  <si>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</si>
  <si>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</si>
  <si>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</si>
  <si>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</si>
  <si>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</si>
  <si>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</si>
  <si>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</si>
  <si>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</si>
  <si>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</si>
  <si>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</si>
  <si>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</si>
  <si>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</si>
  <si>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</si>
  <si>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</si>
  <si>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</si>
  <si>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</si>
  <si>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</si>
  <si>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</si>
  <si>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</si>
  <si>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</si>
  <si>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</si>
  <si>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</si>
  <si>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</si>
  <si>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</si>
  <si>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</si>
  <si>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</si>
  <si>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</si>
  <si>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</si>
  <si>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</si>
  <si>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</si>
  <si>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</si>
  <si>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</si>
  <si>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</si>
  <si>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</si>
  <si>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</si>
  <si>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</si>
  <si>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</si>
  <si>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</si>
  <si>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</si>
  <si>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</si>
  <si>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</si>
  <si>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</si>
  <si>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</si>
  <si>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</si>
  <si>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</si>
  <si>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</si>
  <si>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</si>
  <si>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</si>
  <si>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</si>
  <si>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</si>
  <si>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</si>
  <si>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</si>
  <si>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</si>
  <si>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</si>
  <si>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</si>
  <si>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</si>
  <si>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</si>
  <si>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</si>
  <si>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</si>
  <si>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</si>
  <si>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</si>
  <si>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</si>
  <si>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</si>
  <si>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</si>
  <si>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</si>
  <si>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</si>
  <si>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</si>
  <si>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</si>
  <si>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</si>
  <si>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</si>
  <si>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</si>
  <si>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</si>
  <si>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</si>
  <si>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</si>
  <si>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</si>
  <si>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</si>
  <si>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</si>
  <si>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</si>
  <si>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</si>
  <si>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</si>
  <si>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</si>
  <si>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</si>
  <si>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</si>
  <si>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</si>
  <si>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</si>
  <si>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</si>
  <si>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</si>
  <si>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</si>
  <si>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</si>
  <si>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</si>
  <si>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</si>
  <si>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</si>
  <si>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</si>
  <si>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</si>
  <si>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</si>
  <si>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</si>
  <si>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</si>
  <si>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</si>
  <si>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</si>
  <si>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</si>
  <si>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</si>
  <si>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</si>
  <si>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</si>
  <si>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</si>
  <si>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</si>
  <si>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</si>
  <si>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</si>
  <si>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</si>
  <si>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</si>
  <si>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</si>
  <si>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</si>
  <si>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</si>
  <si>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</si>
  <si>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</si>
  <si>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</si>
  <si>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</si>
  <si>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</si>
  <si>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</si>
  <si>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</si>
  <si>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</si>
  <si>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</si>
  <si>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</si>
  <si>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</si>
  <si>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</si>
  <si>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</si>
  <si>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</si>
  <si>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</si>
  <si>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</si>
  <si>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</si>
  <si>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</si>
  <si>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</si>
  <si>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</si>
  <si>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</si>
  <si>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</si>
  <si>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</si>
  <si>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</si>
  <si>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</si>
  <si>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</si>
  <si>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</si>
  <si>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</si>
  <si>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</si>
  <si>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</si>
  <si>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</si>
  <si>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</si>
  <si>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</si>
  <si>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</si>
  <si>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</si>
  <si>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</si>
  <si>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</si>
  <si>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</si>
  <si>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</si>
  <si>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</si>
  <si>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</si>
  <si>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</si>
  <si>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</si>
  <si>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</si>
  <si>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</si>
  <si>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</si>
  <si>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</si>
  <si>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</si>
  <si>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</si>
  <si>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</si>
  <si>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</si>
  <si>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</si>
  <si>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</si>
  <si>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</si>
  <si>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</si>
  <si>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</si>
  <si>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</si>
  <si>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</si>
  <si>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</si>
  <si>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</si>
  <si>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</si>
  <si>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</si>
  <si>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</si>
  <si>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</si>
  <si>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</si>
  <si>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</si>
  <si>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</si>
  <si>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</si>
  <si>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</si>
  <si>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</si>
  <si>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</si>
  <si>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</si>
  <si>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</si>
  <si>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</si>
  <si>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</si>
  <si>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</si>
  <si>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</si>
  <si>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</si>
  <si>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</si>
  <si>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</si>
  <si>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</si>
  <si>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</si>
  <si>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</si>
  <si>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</si>
  <si>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</si>
  <si>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</si>
  <si>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</si>
  <si>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</si>
  <si>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</si>
  <si>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</si>
  <si>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</si>
  <si>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</si>
  <si>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</si>
  <si>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</si>
  <si>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</si>
  <si>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</si>
  <si>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</si>
  <si>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</si>
  <si>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</si>
  <si>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</si>
  <si>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</si>
  <si>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</si>
  <si>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</si>
  <si>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</si>
  <si>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</si>
  <si>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</si>
  <si>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</si>
  <si>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</si>
  <si>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</si>
  <si>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</si>
  <si>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</si>
  <si>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</si>
  <si>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</si>
  <si>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</si>
  <si>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</si>
  <si>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</si>
  <si>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</si>
  <si>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</si>
  <si>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</si>
  <si>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</si>
  <si>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</si>
  <si>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</si>
  <si>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</si>
  <si>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</si>
  <si>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</si>
  <si>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</si>
  <si>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</si>
  <si>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</si>
  <si>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</si>
  <si>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</si>
  <si>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</si>
  <si>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</si>
  <si>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</si>
  <si>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</si>
  <si>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</si>
  <si>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</si>
  <si>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</si>
  <si>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</si>
  <si>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</si>
  <si>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</si>
  <si>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</si>
  <si>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</si>
  <si>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</si>
  <si>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</si>
  <si>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</si>
  <si>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</si>
  <si>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</si>
  <si>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</si>
  <si>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</si>
  <si>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</si>
  <si>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</si>
  <si>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</si>
  <si>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</si>
  <si>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</si>
  <si>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</si>
  <si>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</si>
  <si>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</si>
  <si>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</si>
  <si>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</si>
  <si>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</si>
  <si>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</si>
  <si>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</si>
  <si>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</si>
  <si>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</si>
  <si>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</si>
  <si>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</si>
  <si>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</si>
  <si>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</si>
  <si>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</si>
  <si>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</si>
  <si>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</si>
  <si>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</si>
  <si>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</si>
  <si>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</si>
  <si>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</si>
  <si>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</si>
  <si>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</si>
  <si>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</si>
  <si>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</si>
  <si>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</si>
  <si>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</si>
  <si>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</si>
  <si>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</si>
  <si>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</si>
  <si>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</si>
  <si>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</si>
  <si>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</si>
  <si>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</si>
  <si>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</si>
  <si>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</si>
  <si>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</si>
  <si>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</si>
  <si>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</si>
  <si>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</si>
  <si>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</si>
  <si>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</si>
  <si>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</si>
  <si>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</si>
  <si>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</si>
  <si>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</si>
  <si>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</si>
  <si>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</si>
  <si>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</si>
  <si>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</si>
  <si>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</si>
  <si>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</si>
  <si>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</si>
  <si>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</si>
  <si>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</si>
  <si>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</si>
  <si>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</si>
  <si>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</si>
  <si>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</si>
  <si>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</si>
  <si>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</si>
  <si>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</si>
  <si>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</si>
  <si>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</si>
  <si>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</si>
  <si>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</si>
  <si>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</si>
  <si>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</si>
  <si>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</si>
  <si>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</si>
  <si>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</si>
  <si>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</si>
  <si>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</si>
  <si>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</si>
  <si>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</si>
  <si>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</si>
  <si>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</si>
  <si>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</si>
  <si>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</si>
  <si>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</si>
  <si>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</si>
  <si>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</si>
  <si>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</si>
  <si>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</si>
  <si>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</si>
  <si>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</si>
  <si>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</si>
  <si>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</si>
  <si>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</si>
  <si>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</si>
  <si>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</si>
  <si>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</si>
  <si>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</si>
  <si>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</si>
  <si>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</si>
  <si>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</si>
  <si>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</si>
  <si>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</si>
  <si>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</si>
  <si>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</si>
  <si>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</si>
  <si>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</si>
  <si>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</si>
  <si>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</si>
  <si>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</si>
  <si>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</si>
  <si>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</si>
  <si>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</si>
  <si>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</si>
  <si>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</si>
  <si>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</si>
  <si>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</si>
  <si>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</si>
  <si>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</si>
  <si>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</si>
  <si>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</si>
  <si>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</si>
  <si>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</si>
  <si>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</si>
  <si>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</si>
  <si>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</si>
  <si>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</si>
  <si>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</si>
  <si>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</si>
  <si>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</si>
  <si>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</si>
  <si>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</si>
  <si>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</si>
  <si>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</si>
  <si>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</si>
  <si>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</si>
  <si>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</si>
  <si>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</si>
  <si>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</si>
  <si>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</si>
  <si>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</si>
  <si>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</si>
  <si>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</si>
  <si>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</si>
  <si>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</si>
  <si>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</si>
  <si>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</si>
  <si>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</si>
  <si>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</si>
  <si>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</si>
  <si>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</si>
  <si>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</si>
  <si>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</si>
  <si>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</si>
  <si>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</si>
  <si>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</si>
  <si>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</si>
  <si>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</si>
  <si>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</si>
  <si>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</si>
  <si>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</si>
  <si>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</si>
  <si>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</si>
  <si>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</si>
  <si>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</si>
  <si>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</si>
  <si>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</si>
  <si>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</si>
  <si>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</si>
  <si>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</si>
  <si>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</si>
  <si>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</si>
  <si>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</si>
  <si>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</si>
  <si>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</si>
  <si>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</si>
  <si>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</si>
  <si>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</si>
  <si>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</si>
  <si>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</si>
  <si>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</si>
  <si>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</si>
  <si>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</si>
  <si>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</si>
  <si>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</si>
  <si>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</si>
  <si>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</si>
  <si>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</si>
  <si>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</si>
  <si>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</si>
  <si>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</si>
  <si>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</si>
  <si>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</si>
  <si>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</si>
  <si>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</si>
  <si>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</si>
  <si>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</si>
  <si>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</si>
  <si>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</si>
  <si>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</si>
  <si>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</si>
  <si>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</si>
  <si>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</si>
  <si>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</si>
  <si>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</si>
  <si>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</si>
  <si>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</si>
  <si>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</si>
  <si>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</si>
  <si>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</si>
  <si>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</si>
  <si>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</si>
  <si>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</si>
  <si>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</si>
  <si>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</si>
  <si>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</si>
  <si>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</si>
  <si>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</si>
  <si>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</si>
  <si>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</si>
  <si>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</si>
  <si>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</si>
  <si>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</si>
  <si>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</si>
  <si>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</si>
  <si>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</si>
  <si>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</si>
  <si>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</si>
  <si>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</si>
  <si>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</si>
  <si>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</si>
  <si>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</si>
  <si>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</si>
  <si>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</si>
  <si>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</si>
  <si>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</si>
  <si>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</si>
  <si>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</si>
  <si>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</si>
  <si>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</si>
  <si>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</si>
  <si>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</si>
  <si>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</si>
  <si>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</si>
  <si>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</si>
  <si>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</si>
  <si>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</si>
  <si>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</si>
  <si>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</si>
  <si>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</si>
  <si>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</si>
  <si>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</si>
  <si>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</si>
  <si>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</si>
  <si>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</si>
  <si>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</si>
  <si>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</si>
  <si>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</si>
  <si>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</si>
  <si>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</si>
  <si>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</si>
  <si>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</si>
  <si>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</si>
  <si>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</si>
  <si>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</si>
  <si>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</si>
  <si>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</si>
  <si>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</si>
  <si>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</si>
  <si>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</si>
  <si>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</si>
  <si>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</si>
  <si>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</si>
  <si>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</si>
  <si>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</si>
  <si>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</si>
  <si>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</si>
  <si>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</si>
  <si>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</si>
  <si>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</si>
  <si>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</si>
  <si>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</si>
  <si>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</si>
  <si>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</si>
  <si>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</si>
  <si>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</si>
  <si>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</si>
  <si>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</si>
  <si>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</si>
  <si>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</si>
  <si>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</si>
  <si>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</si>
  <si>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</si>
  <si>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</si>
  <si>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</si>
  <si>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</si>
  <si>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</si>
  <si>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</si>
  <si>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</si>
  <si>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</si>
  <si>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</si>
  <si>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</si>
  <si>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</si>
  <si>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</si>
  <si>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</si>
  <si>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</si>
  <si>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</si>
  <si>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</si>
  <si>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</si>
  <si>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</si>
  <si>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</si>
  <si>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</si>
  <si>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</si>
  <si>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</si>
  <si>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</si>
  <si>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</si>
  <si>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</si>
  <si>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</si>
  <si>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</si>
  <si>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</si>
  <si>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</si>
  <si>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</si>
  <si>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</si>
  <si>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</si>
  <si>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</si>
  <si>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</si>
  <si>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</si>
  <si>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</si>
  <si>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</si>
  <si>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</si>
  <si>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</si>
  <si>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</si>
  <si>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</si>
  <si>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</si>
  <si>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</si>
  <si>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</si>
  <si>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</si>
  <si>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</si>
  <si>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</si>
  <si>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</si>
  <si>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</si>
  <si>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</si>
  <si>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</si>
  <si>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</si>
  <si>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</si>
  <si>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</si>
  <si>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</si>
  <si>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</si>
  <si>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</si>
  <si>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</si>
  <si>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</si>
  <si>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</si>
  <si>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</si>
  <si>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</si>
  <si>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</si>
  <si>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</si>
  <si>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</si>
  <si>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</si>
  <si>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</si>
  <si>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</si>
  <si>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</si>
  <si>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</si>
  <si>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</si>
  <si>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</si>
  <si>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</si>
  <si>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</si>
  <si>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</si>
  <si>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</si>
  <si>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</si>
  <si>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</si>
  <si>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</si>
  <si>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</si>
  <si>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</si>
  <si>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</si>
  <si>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</si>
  <si>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</si>
  <si>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</si>
  <si>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</si>
  <si>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</si>
  <si>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</si>
  <si>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</si>
  <si>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</si>
  <si>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</si>
  <si>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</si>
  <si>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</si>
  <si>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</si>
  <si>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</si>
  <si>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</si>
  <si>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</si>
  <si>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</si>
  <si>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</si>
  <si>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</si>
  <si>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</si>
  <si>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</si>
  <si>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</si>
  <si>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</si>
  <si>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</si>
  <si>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</si>
  <si>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</si>
  <si>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</si>
  <si>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</si>
  <si>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</si>
  <si>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</si>
  <si>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</si>
  <si>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</si>
  <si>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</si>
  <si>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</si>
  <si>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</si>
  <si>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</si>
  <si>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</si>
  <si>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</si>
  <si>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</si>
  <si>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</si>
  <si>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</si>
  <si>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</si>
  <si>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</si>
  <si>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</si>
  <si>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</si>
  <si>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</si>
  <si>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</si>
  <si>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</si>
  <si>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</si>
  <si>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</si>
  <si>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</si>
  <si>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</si>
  <si>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</si>
  <si>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</si>
  <si>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</si>
  <si>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</si>
  <si>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</si>
  <si>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</si>
  <si>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</si>
  <si>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</si>
  <si>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</si>
  <si>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</si>
  <si>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</si>
  <si>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</si>
  <si>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</si>
  <si>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</si>
  <si>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</si>
  <si>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</si>
  <si>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</si>
  <si>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</si>
  <si>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</si>
  <si>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</si>
  <si>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</si>
  <si>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</si>
  <si>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</si>
  <si>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</si>
  <si>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</si>
  <si>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</si>
  <si>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</si>
  <si>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</si>
  <si>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</si>
  <si>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</si>
  <si>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</si>
  <si>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</si>
  <si>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</si>
  <si>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</si>
  <si>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</si>
  <si>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</si>
  <si>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</si>
  <si>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</si>
  <si>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</si>
  <si>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</si>
  <si>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</si>
  <si>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</si>
  <si>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</si>
  <si>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</si>
  <si>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</si>
  <si>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</si>
  <si>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</si>
  <si>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</si>
  <si>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</si>
  <si>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</si>
  <si>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</si>
  <si>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</si>
  <si>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</si>
  <si>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</si>
  <si>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</si>
  <si>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</si>
  <si>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</si>
  <si>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</si>
  <si>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</si>
  <si>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</si>
  <si>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</si>
  <si>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</si>
  <si>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</si>
  <si>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</si>
  <si>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</si>
  <si>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</si>
  <si>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</si>
  <si>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</si>
  <si>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</si>
  <si>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</si>
  <si>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</si>
  <si>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</si>
  <si>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</si>
  <si>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</si>
  <si>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</si>
  <si>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</si>
  <si>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</si>
  <si>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</si>
  <si>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</si>
  <si>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</si>
  <si>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</si>
  <si>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</si>
  <si>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</si>
  <si>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</si>
  <si>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</si>
  <si>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</si>
  <si>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</si>
  <si>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</si>
  <si>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</si>
  <si>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</si>
  <si>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</si>
  <si>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</si>
  <si>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</si>
  <si>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</si>
  <si>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</si>
  <si>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</si>
  <si>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</si>
  <si>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</si>
  <si>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</si>
  <si>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</si>
  <si>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</si>
  <si>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</si>
  <si>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</si>
  <si>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</si>
  <si>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</si>
  <si>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</si>
  <si>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</si>
  <si>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</si>
  <si>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</si>
  <si>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</si>
  <si>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</si>
  <si>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</si>
  <si>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</si>
  <si>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</si>
  <si>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</si>
  <si>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</si>
  <si>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</si>
  <si>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</si>
  <si>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</si>
  <si>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</si>
  <si>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</si>
  <si>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</si>
  <si>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</si>
  <si>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</si>
  <si>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</si>
  <si>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</si>
  <si>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</si>
  <si>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</si>
  <si>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</si>
  <si>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</si>
  <si>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</si>
  <si>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</si>
  <si>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</si>
  <si>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</si>
  <si>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</si>
  <si>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</si>
  <si>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</si>
  <si>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</si>
  <si>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</si>
  <si>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</si>
  <si>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</si>
  <si>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</si>
  <si>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</si>
  <si>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</si>
  <si>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</si>
  <si>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</si>
  <si>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</si>
  <si>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</si>
  <si>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</si>
  <si>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</si>
  <si>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</si>
  <si>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</si>
  <si>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</si>
  <si>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</si>
  <si>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</si>
  <si>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</si>
  <si>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</si>
  <si>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</si>
  <si>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</si>
  <si>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</si>
  <si>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</si>
  <si>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</si>
  <si>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</si>
  <si>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</si>
  <si>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</si>
  <si>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</si>
  <si>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</si>
  <si>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</si>
  <si>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</si>
  <si>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</si>
  <si>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</si>
  <si>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</si>
  <si>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</si>
  <si>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</si>
  <si>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</si>
  <si>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</si>
  <si>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</si>
  <si>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</si>
  <si>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</si>
  <si>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</si>
  <si>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</si>
  <si>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</si>
  <si>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</si>
  <si>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</si>
  <si>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</si>
  <si>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</si>
  <si>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</si>
  <si>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</si>
  <si>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</si>
  <si>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</si>
  <si>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</si>
  <si>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</si>
  <si>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</si>
  <si>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</si>
  <si>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</si>
  <si>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</si>
  <si>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</si>
  <si>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</si>
  <si>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</si>
  <si>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</si>
  <si>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</si>
  <si>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</si>
  <si>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</si>
  <si>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</si>
  <si>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</si>
  <si>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</si>
  <si>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</si>
  <si>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</si>
  <si>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</si>
  <si>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</si>
  <si>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</si>
  <si>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</si>
  <si>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</si>
  <si>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</si>
  <si>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</si>
  <si>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</si>
  <si>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</si>
  <si>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</si>
  <si>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</si>
  <si>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</si>
  <si>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</si>
  <si>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</si>
  <si>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</si>
  <si>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</si>
  <si>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</si>
  <si>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</si>
  <si>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</si>
  <si>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</si>
  <si>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</si>
  <si>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</si>
  <si>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</si>
  <si>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</si>
  <si>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</si>
  <si>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</si>
  <si>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</si>
  <si>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</si>
  <si>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</si>
  <si>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</si>
  <si>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</si>
  <si>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</si>
  <si>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</si>
  <si>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</si>
  <si>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</si>
  <si>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</si>
  <si>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</si>
  <si>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</si>
  <si>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</si>
  <si>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</si>
  <si>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</si>
  <si>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</si>
  <si>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</si>
  <si>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</si>
  <si>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</si>
  <si>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</si>
  <si>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</si>
  <si>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</si>
  <si>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</si>
  <si>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</si>
  <si>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</si>
  <si>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</si>
  <si>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</si>
  <si>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</si>
  <si>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</si>
  <si>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</si>
  <si>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</si>
  <si>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</si>
  <si>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</si>
  <si>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</si>
  <si>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</si>
  <si>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</si>
  <si>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</si>
  <si>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</si>
  <si>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</si>
  <si>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</si>
  <si>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</si>
  <si>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</si>
  <si>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</si>
  <si>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</si>
  <si>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</si>
  <si>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</si>
  <si>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</si>
  <si>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</si>
  <si>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</si>
  <si>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</si>
  <si>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</si>
  <si>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</si>
  <si>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</si>
  <si>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</si>
  <si>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</si>
  <si>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</si>
  <si>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</si>
  <si>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</si>
  <si>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</si>
  <si>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</si>
  <si>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</si>
  <si>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</si>
  <si>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</si>
  <si>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</si>
  <si>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</si>
  <si>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</si>
  <si>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</si>
  <si>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</si>
  <si>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</si>
  <si>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</si>
  <si>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</si>
  <si>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</si>
  <si>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</si>
  <si>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</si>
  <si>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</si>
  <si>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</si>
  <si>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</si>
  <si>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</si>
  <si>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</si>
  <si>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</si>
  <si>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</si>
  <si>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</si>
  <si>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</si>
  <si>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</si>
  <si>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</si>
  <si>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</si>
  <si>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</si>
  <si>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</si>
  <si>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</si>
  <si>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</si>
  <si>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</si>
  <si>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</si>
  <si>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</si>
  <si>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</si>
  <si>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</si>
  <si>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</si>
  <si>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</si>
  <si>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</si>
  <si>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</si>
  <si>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</si>
  <si>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</si>
  <si>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</si>
  <si>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</si>
  <si>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</si>
  <si>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</si>
  <si>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</si>
  <si>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</si>
  <si>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</si>
  <si>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</si>
  <si>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</si>
  <si>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</si>
  <si>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</si>
  <si>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</si>
  <si>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</si>
  <si>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</si>
  <si>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</si>
  <si>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</si>
  <si>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</si>
  <si>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</si>
  <si>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</si>
  <si>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</si>
  <si>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</si>
  <si>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</si>
  <si>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</si>
  <si>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</si>
  <si>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</si>
  <si>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</si>
  <si>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</si>
  <si>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</si>
  <si>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</si>
  <si>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</si>
  <si>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</si>
  <si>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</si>
  <si>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</si>
  <si>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</si>
  <si>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</si>
  <si>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</si>
  <si>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</si>
  <si>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</si>
  <si>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</si>
  <si>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</si>
  <si>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</si>
  <si>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</si>
  <si>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</si>
  <si>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</si>
  <si>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</si>
  <si>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</si>
  <si>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</si>
  <si>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</si>
  <si>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</si>
  <si>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</si>
  <si>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</si>
  <si>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</si>
  <si>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</si>
  <si>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</si>
  <si>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</si>
  <si>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</si>
  <si>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</si>
  <si>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</si>
  <si>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</si>
  <si>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</si>
  <si>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</si>
  <si>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</si>
  <si>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</si>
  <si>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</si>
  <si>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</si>
  <si>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</si>
  <si>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</si>
  <si>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</si>
  <si>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</si>
  <si>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</si>
  <si>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</si>
  <si>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</si>
  <si>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</si>
  <si>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</si>
  <si>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</si>
  <si>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</si>
  <si>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</si>
  <si>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</si>
  <si>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</si>
  <si>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</si>
  <si>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</si>
  <si>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</si>
  <si>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</si>
  <si>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</si>
  <si>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</si>
  <si>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</si>
  <si>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</si>
  <si>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</si>
  <si>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</si>
  <si>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</si>
  <si>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</si>
  <si>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</si>
  <si>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</si>
  <si>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</si>
  <si>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</si>
  <si>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</si>
  <si>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</si>
  <si>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</si>
  <si>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</si>
  <si>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</si>
  <si>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</si>
  <si>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</si>
  <si>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</si>
  <si>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</si>
  <si>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</si>
  <si>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</si>
  <si>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</si>
  <si>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</si>
  <si>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</si>
  <si>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</si>
  <si>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</si>
  <si>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</si>
  <si>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</si>
  <si>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</si>
  <si>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</si>
  <si>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</si>
  <si>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</si>
  <si>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</si>
  <si>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</si>
  <si>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</si>
  <si>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</si>
  <si>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</si>
  <si>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</si>
  <si>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</si>
  <si>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</si>
  <si>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</si>
  <si>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</si>
  <si>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</si>
  <si>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</si>
  <si>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</si>
  <si>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</si>
  <si>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</si>
  <si>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</si>
  <si>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</si>
  <si>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</si>
  <si>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</si>
  <si>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</si>
  <si>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</si>
  <si>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</si>
  <si>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</si>
  <si>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</si>
  <si>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</si>
  <si>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</si>
  <si>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</si>
  <si>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</si>
  <si>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</si>
  <si>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</si>
  <si>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</si>
  <si>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</si>
  <si>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</si>
  <si>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</si>
  <si>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</si>
  <si>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</si>
  <si>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</si>
  <si>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</si>
  <si>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</si>
  <si>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</si>
  <si>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</si>
  <si>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</si>
  <si>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</si>
  <si>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</si>
  <si>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</si>
  <si>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</si>
  <si>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</si>
  <si>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</si>
  <si>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</si>
  <si>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</si>
  <si>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</si>
  <si>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</si>
  <si>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</si>
  <si>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</si>
  <si>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</si>
  <si>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</si>
  <si>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</si>
  <si>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</si>
  <si>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</si>
  <si>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</si>
  <si>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</si>
  <si>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</si>
  <si>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</si>
  <si>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</si>
  <si>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</si>
  <si>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</si>
  <si>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</si>
  <si>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</si>
  <si>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</si>
  <si>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</si>
  <si>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</si>
  <si>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</si>
  <si>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</si>
  <si>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</si>
  <si>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</si>
  <si>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</si>
  <si>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</si>
  <si>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</si>
  <si>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</si>
  <si>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</si>
  <si>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</si>
  <si>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</si>
  <si>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</si>
  <si>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</si>
  <si>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</si>
  <si>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</si>
  <si>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</si>
  <si>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</si>
  <si>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</si>
  <si>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</si>
  <si>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</si>
  <si>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</si>
  <si>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</si>
  <si>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</si>
  <si>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</si>
  <si>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</si>
  <si>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</si>
  <si>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</si>
  <si>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</si>
  <si>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</si>
  <si>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</si>
  <si>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</si>
  <si>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</si>
  <si>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</si>
  <si>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</si>
  <si>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</si>
  <si>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</si>
  <si>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</si>
  <si>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</si>
  <si>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</si>
  <si>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</si>
  <si>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</si>
  <si>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</si>
  <si>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</si>
  <si>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</si>
  <si>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</si>
  <si>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</si>
  <si>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</si>
  <si>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</si>
  <si>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</si>
  <si>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</si>
  <si>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</si>
  <si>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</si>
  <si>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</si>
  <si>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</si>
  <si>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</si>
  <si>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</si>
  <si>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</si>
  <si>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</si>
  <si>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</si>
  <si>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</si>
  <si>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</si>
  <si>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</si>
  <si>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</si>
  <si>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</si>
  <si>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</si>
  <si>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</si>
  <si>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</si>
  <si>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</si>
  <si>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</si>
  <si>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</si>
  <si>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</si>
  <si>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</si>
  <si>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</si>
  <si>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</si>
  <si>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</si>
  <si>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</si>
  <si>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</si>
  <si>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</si>
  <si>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</si>
  <si>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</si>
  <si>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</si>
  <si>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</si>
  <si>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</si>
  <si>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</si>
  <si>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</si>
  <si>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</si>
  <si>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</si>
  <si>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</si>
  <si>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</si>
  <si>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</si>
  <si>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</si>
  <si>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</si>
  <si>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</si>
  <si>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</si>
  <si>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</si>
  <si>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</si>
  <si>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</si>
  <si>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</si>
  <si>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</si>
  <si>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</si>
  <si>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</si>
  <si>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</si>
  <si>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</si>
  <si>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</si>
  <si>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</si>
  <si>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</si>
  <si>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</si>
  <si>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</si>
  <si>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</si>
  <si>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</si>
  <si>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</si>
  <si>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</si>
  <si>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</si>
  <si>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</si>
  <si>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</si>
  <si>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</si>
  <si>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</si>
  <si>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</si>
  <si>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</si>
  <si>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</si>
  <si>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</si>
  <si>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</si>
  <si>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</si>
  <si>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</si>
  <si>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</si>
  <si>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</si>
  <si>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</si>
  <si>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</si>
  <si>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</si>
  <si>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</si>
  <si>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</si>
  <si>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</si>
  <si>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</si>
  <si>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</si>
  <si>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</si>
  <si>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</si>
  <si>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</si>
  <si>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</si>
  <si>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</si>
  <si>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</si>
  <si>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</si>
  <si>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</si>
  <si>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</si>
  <si>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</si>
  <si>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</si>
  <si>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</si>
  <si>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</si>
  <si>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</si>
  <si>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</si>
  <si>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</si>
  <si>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</si>
  <si>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</si>
  <si>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</si>
  <si>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</si>
  <si>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</si>
  <si>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</si>
  <si>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</si>
  <si>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</si>
  <si>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</si>
  <si>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</si>
  <si>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</si>
  <si>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</si>
  <si>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</si>
  <si>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</si>
  <si>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</si>
  <si>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</si>
  <si>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</si>
  <si>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</si>
  <si>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</si>
  <si>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</si>
  <si>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</si>
  <si>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</si>
  <si>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</si>
  <si>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</si>
  <si>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</si>
  <si>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</si>
  <si>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</si>
  <si>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</si>
  <si>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</si>
  <si>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</si>
  <si>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</si>
  <si>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</si>
  <si>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</si>
  <si>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</si>
  <si>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</si>
  <si>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</si>
  <si>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</si>
  <si>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</si>
  <si>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</si>
  <si>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</si>
  <si>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</si>
  <si>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</si>
  <si>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</si>
  <si>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</si>
  <si>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</si>
  <si>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</si>
  <si>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</si>
  <si>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</si>
  <si>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</si>
  <si>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</si>
  <si>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</si>
  <si>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</si>
  <si>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</si>
  <si>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</si>
  <si>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</si>
  <si>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</si>
  <si>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</si>
  <si>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</si>
  <si>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</si>
  <si>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</si>
  <si>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</si>
  <si>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</si>
  <si>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</si>
  <si>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</si>
  <si>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</si>
  <si>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</si>
  <si>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</si>
  <si>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</si>
  <si>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</si>
  <si>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</si>
  <si>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</si>
  <si>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</si>
  <si>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</si>
  <si>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</si>
  <si>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</si>
  <si>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</si>
  <si>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</si>
  <si>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</si>
  <si>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</si>
  <si>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</si>
  <si>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</si>
  <si>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</si>
  <si>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</si>
  <si>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</si>
  <si>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</si>
  <si>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</si>
  <si>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</si>
  <si>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</si>
  <si>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</si>
  <si>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</si>
  <si>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</si>
  <si>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</si>
  <si>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</si>
  <si>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</si>
  <si>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</si>
  <si>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</si>
  <si>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</si>
  <si>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</si>
  <si>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</si>
  <si>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</si>
  <si>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</si>
  <si>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</si>
  <si>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</si>
  <si>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</si>
  <si>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</si>
  <si>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</si>
  <si>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</si>
  <si>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</si>
  <si>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</si>
  <si>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</si>
  <si>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</si>
  <si>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</si>
  <si>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</si>
  <si>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</si>
  <si>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</si>
  <si>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</si>
  <si>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</si>
  <si>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</si>
  <si>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</si>
  <si>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</si>
  <si>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</si>
  <si>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</si>
  <si>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</si>
  <si>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</si>
  <si>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</si>
  <si>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</si>
  <si>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</si>
  <si>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</si>
  <si>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</si>
  <si>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</si>
  <si>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</si>
  <si>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</si>
  <si>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</si>
  <si>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</si>
  <si>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</si>
  <si>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</si>
  <si>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</si>
  <si>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</si>
  <si>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</si>
  <si>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</si>
  <si>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</si>
  <si>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</si>
  <si>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</si>
  <si>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</si>
  <si>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</si>
  <si>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</si>
  <si>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</si>
  <si>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</si>
  <si>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</si>
  <si>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</si>
  <si>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</si>
  <si>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</si>
  <si>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</si>
  <si>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</si>
  <si>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</si>
  <si>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</si>
  <si>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</si>
  <si>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</si>
  <si>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</si>
  <si>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</si>
  <si>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</si>
  <si>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</si>
  <si>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</si>
  <si>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</si>
  <si>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</si>
  <si>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</si>
  <si>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</si>
  <si>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</si>
  <si>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</si>
  <si>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</si>
  <si>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</si>
  <si>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</si>
  <si>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</si>
  <si>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</si>
  <si>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</si>
  <si>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</si>
  <si>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</si>
  <si>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</si>
  <si>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</si>
  <si>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</si>
  <si>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</si>
  <si>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</si>
  <si>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</si>
  <si>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</si>
  <si>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</si>
  <si>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</si>
  <si>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</si>
  <si>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</si>
  <si>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</si>
  <si>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</si>
  <si>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</si>
  <si>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</si>
  <si>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</si>
  <si>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</si>
  <si>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</si>
  <si>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</si>
  <si>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</si>
  <si>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</si>
  <si>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</si>
  <si>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</si>
  <si>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</si>
  <si>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</si>
  <si>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</si>
  <si>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</si>
  <si>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</si>
  <si>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</si>
  <si>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</si>
  <si>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</si>
  <si>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</si>
  <si>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</si>
  <si>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</si>
  <si>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</si>
  <si>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</si>
  <si>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</si>
  <si>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</si>
  <si>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</si>
  <si>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</si>
  <si>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</si>
  <si>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</si>
  <si>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</si>
  <si>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</si>
  <si>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</si>
  <si>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</si>
  <si>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</si>
  <si>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</si>
  <si>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</si>
  <si>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</si>
  <si>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</si>
  <si>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</si>
  <si>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</si>
  <si>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</si>
  <si>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</si>
  <si>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</si>
  <si>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</si>
  <si>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</si>
  <si>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</si>
  <si>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</si>
  <si>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</si>
  <si>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</si>
  <si>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</si>
  <si>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</si>
  <si>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</si>
  <si>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</si>
  <si>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</si>
  <si>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</si>
  <si>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</si>
  <si>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</si>
  <si>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</si>
  <si>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</si>
  <si>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</si>
  <si>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</si>
  <si>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</si>
  <si>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</si>
  <si>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</si>
  <si>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</si>
  <si>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</si>
  <si>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</si>
  <si>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</si>
  <si>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</si>
  <si>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</si>
  <si>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</si>
  <si>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</si>
  <si>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</si>
  <si>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</si>
  <si>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</si>
  <si>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</si>
  <si>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</si>
  <si>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</si>
  <si>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</si>
  <si>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</si>
  <si>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</si>
  <si>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</si>
  <si>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</si>
  <si>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</si>
  <si>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</si>
  <si>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</si>
  <si>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</si>
  <si>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</si>
  <si>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</si>
  <si>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</si>
  <si>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</si>
  <si>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</si>
  <si>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</si>
  <si>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</si>
  <si>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</si>
  <si>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</si>
  <si>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</si>
  <si>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</si>
  <si>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</si>
  <si>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</si>
  <si>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</si>
  <si>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</si>
  <si>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</si>
  <si>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</si>
  <si>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</si>
  <si>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</si>
  <si>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</si>
  <si>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</si>
  <si>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</si>
  <si>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</si>
  <si>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</si>
  <si>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</si>
  <si>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</si>
  <si>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</si>
  <si>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</si>
  <si>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</si>
  <si>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</si>
  <si>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</si>
  <si>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</si>
  <si>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</si>
  <si>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</si>
  <si>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</si>
  <si>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</si>
  <si>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</si>
  <si>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</si>
  <si>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</si>
  <si>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</si>
  <si>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</si>
  <si>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</si>
  <si>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</si>
  <si>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</si>
  <si>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</si>
  <si>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</si>
  <si>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</si>
  <si>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</si>
  <si>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</si>
  <si>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</si>
  <si>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</si>
  <si>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</si>
  <si>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</si>
  <si>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</si>
  <si>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</si>
  <si>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</si>
  <si>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</si>
  <si>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</si>
  <si>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</si>
  <si>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</si>
  <si>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</si>
  <si>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</si>
  <si>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</si>
  <si>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</si>
  <si>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</si>
  <si>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</si>
  <si>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</si>
  <si>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</si>
  <si>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</si>
  <si>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</si>
  <si>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</si>
  <si>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</si>
  <si>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</si>
  <si>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</si>
  <si>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</si>
  <si>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</si>
  <si>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</si>
  <si>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</si>
  <si>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</si>
  <si>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</si>
  <si>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</si>
  <si>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</si>
  <si>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</si>
  <si>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</si>
  <si>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</si>
  <si>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</si>
  <si>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</si>
  <si>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</si>
  <si>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</si>
  <si>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</si>
  <si>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</si>
  <si>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</si>
  <si>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</si>
  <si>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</si>
  <si>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</si>
  <si>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</si>
  <si>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</si>
  <si>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</si>
  <si>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</si>
  <si>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</si>
  <si>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</si>
  <si>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</si>
  <si>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</si>
  <si>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</si>
  <si>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</si>
  <si>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</si>
  <si>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</si>
  <si>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</si>
  <si>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</si>
  <si>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</si>
  <si>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</si>
  <si>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</si>
  <si>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</si>
  <si>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</si>
  <si>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</si>
  <si>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</si>
  <si>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</si>
  <si>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</si>
  <si>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</si>
  <si>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</si>
  <si>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</si>
  <si>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</si>
  <si>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</si>
  <si>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</si>
  <si>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</si>
  <si>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</si>
  <si>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</si>
  <si>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</si>
  <si>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</si>
  <si>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</si>
  <si>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</si>
  <si>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</si>
  <si>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</si>
  <si>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</si>
  <si>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</si>
  <si>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</si>
  <si>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</si>
  <si>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</si>
  <si>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</si>
  <si>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</si>
  <si>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</si>
  <si>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</si>
  <si>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</si>
  <si>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</si>
  <si>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</si>
  <si>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</si>
  <si>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</si>
  <si>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</si>
  <si>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</si>
  <si>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</si>
  <si>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</si>
  <si>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</si>
  <si>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</si>
  <si>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</si>
  <si>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</si>
  <si>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</si>
  <si>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</si>
  <si>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</si>
  <si>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</si>
  <si>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</si>
  <si>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</si>
  <si>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</si>
  <si>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</si>
  <si>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</si>
  <si>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</si>
  <si>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</si>
  <si>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</si>
  <si>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</si>
  <si>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</si>
  <si>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</si>
  <si>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</si>
  <si>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</si>
  <si>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</si>
  <si>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</si>
  <si>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</si>
  <si>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</si>
  <si>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</si>
  <si>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</si>
  <si>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</si>
  <si>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</si>
  <si>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</si>
  <si>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</si>
  <si>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</si>
  <si>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</si>
  <si>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</si>
  <si>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</si>
  <si>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</si>
  <si>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</si>
  <si>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</si>
  <si>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</si>
  <si>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</si>
  <si>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</si>
  <si>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</si>
  <si>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</si>
  <si>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</si>
  <si>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</si>
  <si>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</si>
  <si>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</si>
  <si>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</si>
  <si>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</si>
  <si>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</si>
  <si>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</si>
  <si>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</si>
  <si>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</si>
  <si>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</si>
  <si>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</si>
  <si>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</si>
  <si>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</si>
  <si>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</si>
  <si>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</si>
  <si>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</si>
  <si>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</si>
  <si>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</si>
  <si>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</si>
  <si>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</si>
  <si>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</si>
  <si>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</si>
  <si>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</si>
  <si>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</si>
  <si>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</si>
  <si>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</si>
  <si>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</si>
  <si>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</si>
  <si>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</si>
  <si>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</si>
  <si>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</si>
  <si>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</si>
  <si>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</si>
  <si>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</si>
  <si>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</si>
  <si>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</si>
  <si>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</si>
  <si>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</si>
  <si>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</si>
  <si>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</si>
  <si>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</si>
  <si>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</si>
  <si>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</si>
  <si>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</si>
  <si>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</si>
  <si>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</si>
  <si>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</si>
  <si>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</si>
  <si>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</si>
  <si>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</si>
  <si>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</si>
  <si>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</si>
  <si>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</si>
  <si>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</si>
  <si>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</si>
  <si>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</si>
  <si>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</si>
  <si>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</si>
  <si>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</si>
  <si>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</si>
  <si>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</si>
  <si>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</si>
  <si>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</si>
  <si>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</si>
  <si>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</si>
  <si>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</si>
  <si>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</si>
  <si>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</si>
  <si>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</si>
  <si>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</si>
  <si>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</si>
  <si>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</si>
  <si>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</si>
  <si>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</si>
  <si>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</si>
  <si>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</si>
  <si>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</si>
  <si>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</si>
  <si>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</si>
  <si>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</si>
  <si>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</si>
  <si>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</si>
  <si>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</si>
  <si>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</si>
  <si>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</si>
  <si>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</si>
  <si>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</si>
  <si>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</si>
  <si>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</si>
  <si>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</si>
  <si>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</si>
  <si>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</si>
  <si>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</si>
  <si>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</si>
  <si>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</si>
  <si>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</si>
  <si>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</si>
  <si>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</si>
  <si>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</si>
  <si>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</si>
  <si>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</si>
  <si>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</si>
  <si>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</si>
  <si>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</si>
  <si>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</si>
  <si>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</si>
  <si>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</si>
  <si>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</si>
  <si>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</si>
  <si>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</si>
  <si>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</si>
  <si>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</si>
  <si>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</si>
  <si>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</si>
  <si>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</si>
  <si>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</si>
  <si>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</si>
  <si>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</si>
  <si>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</si>
  <si>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</si>
  <si>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</si>
  <si>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</si>
  <si>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</si>
  <si>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</si>
  <si>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</si>
  <si>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</si>
  <si>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</si>
  <si>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</si>
  <si>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</si>
  <si>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</si>
  <si>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</si>
  <si>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</si>
  <si>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</si>
  <si>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</si>
  <si>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</si>
  <si>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</si>
  <si>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</si>
  <si>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</si>
  <si>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</si>
  <si>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</si>
  <si>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</si>
  <si>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</si>
  <si>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</si>
  <si>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</si>
  <si>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</si>
  <si>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</si>
  <si>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</si>
  <si>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</si>
  <si>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</si>
  <si>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</si>
  <si>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</si>
  <si>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</si>
  <si>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</si>
  <si>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</si>
  <si>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</si>
  <si>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</si>
  <si>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</si>
  <si>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</si>
  <si>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</si>
  <si>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</si>
  <si>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</si>
  <si>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</si>
  <si>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</si>
  <si>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</si>
  <si>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</si>
  <si>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</si>
  <si>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</si>
  <si>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</si>
  <si>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</si>
  <si>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</si>
  <si>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</si>
  <si>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</si>
  <si>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</si>
  <si>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</si>
  <si>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</si>
  <si>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</si>
  <si>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</si>
  <si>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</si>
  <si>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</si>
  <si>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</si>
  <si>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</si>
  <si>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</si>
  <si>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</si>
  <si>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</si>
  <si>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</si>
  <si>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</si>
  <si>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</si>
  <si>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</si>
  <si>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</si>
  <si>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</si>
  <si>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</si>
  <si>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</si>
  <si>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</si>
  <si>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</si>
  <si>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</si>
  <si>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</si>
  <si>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</si>
  <si>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</si>
  <si>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</si>
  <si>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</si>
  <si>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</si>
  <si>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</si>
  <si>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</si>
  <si>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</si>
  <si>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</si>
  <si>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</si>
  <si>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</si>
  <si>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</si>
  <si>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</si>
  <si>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</si>
  <si>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</si>
  <si>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</si>
  <si>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</si>
  <si>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</si>
  <si>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</si>
  <si>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</si>
  <si>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</si>
  <si>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</si>
  <si>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</si>
  <si>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</si>
  <si>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</si>
  <si>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</si>
  <si>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</si>
  <si>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</si>
  <si>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</si>
  <si>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</si>
  <si>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</si>
  <si>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</si>
  <si>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</si>
  <si>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</si>
  <si>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</si>
  <si>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</si>
  <si>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</si>
  <si>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</si>
  <si>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</si>
  <si>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</si>
  <si>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</si>
  <si>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</si>
  <si>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</si>
  <si>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</si>
  <si>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</si>
  <si>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</si>
  <si>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</si>
  <si>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</si>
  <si>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</si>
  <si>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</si>
  <si>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</si>
  <si>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</si>
  <si>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</si>
  <si>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</si>
  <si>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</si>
  <si>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</si>
  <si>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</si>
  <si>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</si>
  <si>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</si>
  <si>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</si>
  <si>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</si>
  <si>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</si>
  <si>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</si>
  <si>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</si>
  <si>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</si>
  <si>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</si>
  <si>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</si>
  <si>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</si>
  <si>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</si>
  <si>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</si>
  <si>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</si>
  <si>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</si>
  <si>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</si>
  <si>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</si>
  <si>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</si>
  <si>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</si>
  <si>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</si>
  <si>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</si>
  <si>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</si>
  <si>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</si>
  <si>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</si>
  <si>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</si>
  <si>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</si>
  <si>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</si>
  <si>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</si>
  <si>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</si>
  <si>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</si>
  <si>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</si>
  <si>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</si>
  <si>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</si>
  <si>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</si>
  <si>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</si>
  <si>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</si>
  <si>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</si>
  <si>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</si>
  <si>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</si>
  <si>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</si>
  <si>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</si>
  <si>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</si>
  <si>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</si>
  <si>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</si>
  <si>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</si>
  <si>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</si>
  <si>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</si>
  <si>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</si>
  <si>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</si>
  <si>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</si>
  <si>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</si>
  <si>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</si>
  <si>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</si>
  <si>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</si>
  <si>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</si>
  <si>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</si>
  <si>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</si>
  <si>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</si>
  <si>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</si>
  <si>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</si>
  <si>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</si>
  <si>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</si>
  <si>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</si>
  <si>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</si>
  <si>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</si>
  <si>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</si>
  <si>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</si>
  <si>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</si>
  <si>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</si>
  <si>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</si>
  <si>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</si>
  <si>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</si>
  <si>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</si>
  <si>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</si>
  <si>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</si>
  <si>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</si>
  <si>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</si>
  <si>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</si>
  <si>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</si>
  <si>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</si>
  <si>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</si>
  <si>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</si>
  <si>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</si>
  <si>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</si>
  <si>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</si>
  <si>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</si>
  <si>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</si>
  <si>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</si>
  <si>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</si>
  <si>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</si>
  <si>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</si>
  <si>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</si>
  <si>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</si>
  <si>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</si>
  <si>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</si>
  <si>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</si>
  <si>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</si>
  <si>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</si>
  <si>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</si>
  <si>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</si>
  <si>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</si>
  <si>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</si>
  <si>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</si>
  <si>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</si>
  <si>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</si>
  <si>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</si>
  <si>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</si>
  <si>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</si>
  <si>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</si>
  <si>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</si>
  <si>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</si>
  <si>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</si>
  <si>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</si>
  <si>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</si>
  <si>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</si>
  <si>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</si>
  <si>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</si>
  <si>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</si>
  <si>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</si>
  <si>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</si>
  <si>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</si>
  <si>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</si>
  <si>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</si>
  <si>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</si>
  <si>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</si>
  <si>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</si>
  <si>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</si>
  <si>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</si>
  <si>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</si>
  <si>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</si>
  <si>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</si>
  <si>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</si>
  <si>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</si>
  <si>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</si>
  <si>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</si>
  <si>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</si>
  <si>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</si>
  <si>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</si>
  <si>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</si>
  <si>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</si>
  <si>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</si>
  <si>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</si>
  <si>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</si>
  <si>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</si>
  <si>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</si>
  <si>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</si>
  <si>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</si>
  <si>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</si>
  <si>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</si>
  <si>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</si>
  <si>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</si>
  <si>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</si>
  <si>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</si>
  <si>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</si>
  <si>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</si>
  <si>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</si>
  <si>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</si>
  <si>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</si>
  <si>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</si>
  <si>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</si>
  <si>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</si>
  <si>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</si>
  <si>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</si>
  <si>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</si>
  <si>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</si>
  <si>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</si>
  <si>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</si>
  <si>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</si>
  <si>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</si>
  <si>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</si>
  <si>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</si>
  <si>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</si>
  <si>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</si>
  <si>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</si>
  <si>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</si>
  <si>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</si>
  <si>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</si>
  <si>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</si>
  <si>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</si>
  <si>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</si>
  <si>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</si>
  <si>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</si>
  <si>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</si>
  <si>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</si>
  <si>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</si>
  <si>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</si>
  <si>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</si>
  <si>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</si>
  <si>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</si>
  <si>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</si>
  <si>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</si>
  <si>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</si>
  <si>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</si>
  <si>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</si>
  <si>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</si>
  <si>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</si>
  <si>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</si>
  <si>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</si>
  <si>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</si>
  <si>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</si>
  <si>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</si>
  <si>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</si>
  <si>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</si>
  <si>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</si>
  <si>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</si>
  <si>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</si>
  <si>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</si>
  <si>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</si>
  <si>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</si>
  <si>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</si>
  <si>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</si>
  <si>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</si>
  <si>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</si>
  <si>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</si>
  <si>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</si>
  <si>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</si>
  <si>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</si>
  <si>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</si>
  <si>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</si>
  <si>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</si>
  <si>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</si>
  <si>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</si>
  <si>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</si>
  <si>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</si>
  <si>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</si>
  <si>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</si>
  <si>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</si>
  <si>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</si>
  <si>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</si>
  <si>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</si>
  <si>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</si>
  <si>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</si>
  <si>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</si>
  <si>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</si>
  <si>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</si>
  <si>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</si>
  <si>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</si>
  <si>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</si>
  <si>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</si>
  <si>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</si>
  <si>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</si>
  <si>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</si>
  <si>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</si>
  <si>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</si>
  <si>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</si>
  <si>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</si>
  <si>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</si>
  <si>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</si>
  <si>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</si>
  <si>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</si>
  <si>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</si>
  <si>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</si>
  <si>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</si>
  <si>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</si>
  <si>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</si>
  <si>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</si>
  <si>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</si>
  <si>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</si>
  <si>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</si>
  <si>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</si>
  <si>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</si>
  <si>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</si>
  <si>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</si>
  <si>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</si>
  <si>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</si>
  <si>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</si>
  <si>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</si>
  <si>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</si>
  <si>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</si>
  <si>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</si>
  <si>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</si>
  <si>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</si>
  <si>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</si>
  <si>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</si>
  <si>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</si>
  <si>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</si>
  <si>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</si>
  <si>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</si>
  <si>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</si>
  <si>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</si>
  <si>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</si>
  <si>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</si>
  <si>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</si>
  <si>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</si>
  <si>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</si>
  <si>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</si>
  <si>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</si>
  <si>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</si>
  <si>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</si>
  <si>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</si>
  <si>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</si>
  <si>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</si>
  <si>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</si>
  <si>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</si>
  <si>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</si>
  <si>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</si>
  <si>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</si>
  <si>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</si>
  <si>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</si>
  <si>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</si>
  <si>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</si>
  <si>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</si>
  <si>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</si>
  <si>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</si>
  <si>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</si>
  <si>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</si>
  <si>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</si>
  <si>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</si>
  <si>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</si>
  <si>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</si>
  <si>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</si>
  <si>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</si>
  <si>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</si>
  <si>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</si>
  <si>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</si>
  <si>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</si>
  <si>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</si>
  <si>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</si>
  <si>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</si>
  <si>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</si>
  <si>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</si>
  <si>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</si>
  <si>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</si>
  <si>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</si>
  <si>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</si>
  <si>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</si>
  <si>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</si>
  <si>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</si>
  <si>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</si>
  <si>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</si>
  <si>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</si>
  <si>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</si>
  <si>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</si>
  <si>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</si>
  <si>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</si>
  <si>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</si>
  <si>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</si>
  <si>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</si>
  <si>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</si>
  <si>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</si>
  <si>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</si>
  <si>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</si>
  <si>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</si>
  <si>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</si>
  <si>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</si>
  <si>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</si>
  <si>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</si>
  <si>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</si>
  <si>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</si>
  <si>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</si>
  <si>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</si>
  <si>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</si>
  <si>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</si>
  <si>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</si>
  <si>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</si>
  <si>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</si>
  <si>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</si>
  <si>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</si>
  <si>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</si>
  <si>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</si>
  <si>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</si>
  <si>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</si>
  <si>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</si>
  <si>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</si>
  <si>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</si>
  <si>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</si>
  <si>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</si>
  <si>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</si>
  <si>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</si>
  <si>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</si>
  <si>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</si>
  <si>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</si>
  <si>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</si>
  <si>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</si>
  <si>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</si>
  <si>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</si>
  <si>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</si>
  <si>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</si>
  <si>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</si>
  <si>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</si>
  <si>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</si>
  <si>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</si>
  <si>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</si>
  <si>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</si>
  <si>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</si>
  <si>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</si>
  <si>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</si>
  <si>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</si>
  <si>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</si>
  <si>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</si>
  <si>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</si>
  <si>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</si>
  <si>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</si>
  <si>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</si>
  <si>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</si>
  <si>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</si>
  <si>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</si>
  <si>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</si>
  <si>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</si>
  <si>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</si>
  <si>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</si>
  <si>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</si>
  <si>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</si>
  <si>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</si>
  <si>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</si>
  <si>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</si>
  <si>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</si>
  <si>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</si>
  <si>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</si>
  <si>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</si>
  <si>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</si>
  <si>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</si>
  <si>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</si>
  <si>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</si>
  <si>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</si>
  <si>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</si>
  <si>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</si>
  <si>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</si>
  <si>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</si>
  <si>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</si>
  <si>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</si>
  <si>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</si>
  <si>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</si>
  <si>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</si>
  <si>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</si>
  <si>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</si>
  <si>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</si>
  <si>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</si>
  <si>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</si>
  <si>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</si>
  <si>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</si>
  <si>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</si>
  <si>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</si>
  <si>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</si>
  <si>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</si>
  <si>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</si>
  <si>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</si>
  <si>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</si>
  <si>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</si>
  <si>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</si>
  <si>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</si>
  <si>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</si>
  <si>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</si>
  <si>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</si>
  <si>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</si>
  <si>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</si>
  <si>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</si>
  <si>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</si>
  <si>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</si>
  <si>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</si>
  <si>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</si>
  <si>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</si>
  <si>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</si>
  <si>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</si>
  <si>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</si>
  <si>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</si>
  <si>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</si>
  <si>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</si>
  <si>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</si>
  <si>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</si>
  <si>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</si>
  <si>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</si>
  <si>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</si>
  <si>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</si>
  <si>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</si>
  <si>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</si>
  <si>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</si>
  <si>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</si>
  <si>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</si>
  <si>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</si>
  <si>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</si>
  <si>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</si>
  <si>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</si>
  <si>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</si>
  <si>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</si>
  <si>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</si>
  <si>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</si>
  <si>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</si>
  <si>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</si>
  <si>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</si>
  <si>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</si>
  <si>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</si>
  <si>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</si>
  <si>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</si>
  <si>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</si>
  <si>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</si>
  <si>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</si>
  <si>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</si>
  <si>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</si>
  <si>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</si>
  <si>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</si>
  <si>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</si>
  <si>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</si>
  <si>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</si>
  <si>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</si>
  <si>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</si>
  <si>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</si>
  <si>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</si>
  <si>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</si>
  <si>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</si>
  <si>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</si>
  <si>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</si>
  <si>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</si>
  <si>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</si>
  <si>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</si>
  <si>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</si>
  <si>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</si>
  <si>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</si>
  <si>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</si>
  <si>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</si>
  <si>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</si>
  <si>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</si>
  <si>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</si>
  <si>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</si>
  <si>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</si>
  <si>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</si>
  <si>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</si>
  <si>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</si>
  <si>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</si>
  <si>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</si>
  <si>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</si>
  <si>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</si>
  <si>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</si>
  <si>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</si>
  <si>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</si>
  <si>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</si>
  <si>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</si>
  <si>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</si>
  <si>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</si>
  <si>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</si>
  <si>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</si>
  <si>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</si>
  <si>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</si>
  <si>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</si>
  <si>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</si>
  <si>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</si>
  <si>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</si>
  <si>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</si>
  <si>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</si>
  <si>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</si>
  <si>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</si>
  <si>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</si>
  <si>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</si>
  <si>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</si>
  <si>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</si>
  <si>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</si>
  <si>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</si>
  <si>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</si>
  <si>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</si>
  <si>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</si>
  <si>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</si>
  <si>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</si>
  <si>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</si>
  <si>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</si>
  <si>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</si>
  <si>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</si>
  <si>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</si>
  <si>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</si>
  <si>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</si>
  <si>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</si>
  <si>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</si>
  <si>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</si>
  <si>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</si>
  <si>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</si>
  <si>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</si>
  <si>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</si>
  <si>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</si>
  <si>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</si>
  <si>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</si>
  <si>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</si>
  <si>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</si>
  <si>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</si>
  <si>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</si>
  <si>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</si>
  <si>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</si>
  <si>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</si>
  <si>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</si>
  <si>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</si>
  <si>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</si>
  <si>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</si>
  <si>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</si>
  <si>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</si>
  <si>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</si>
  <si>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</si>
  <si>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</si>
  <si>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</si>
  <si>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</si>
  <si>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</si>
  <si>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</si>
  <si>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</si>
  <si>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</si>
  <si>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</si>
  <si>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</si>
  <si>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</si>
  <si>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</si>
  <si>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</si>
  <si>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</si>
  <si>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</si>
  <si>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</si>
  <si>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</si>
  <si>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</si>
  <si>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</si>
  <si>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</si>
  <si>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</si>
  <si>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</si>
  <si>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</si>
  <si>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</si>
  <si>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</si>
  <si>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</si>
  <si>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</si>
  <si>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</si>
  <si>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</si>
  <si>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</si>
  <si>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</si>
  <si>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</si>
  <si>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</si>
  <si>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</si>
  <si>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</si>
  <si>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</si>
  <si>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</si>
  <si>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</si>
  <si>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</si>
  <si>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</si>
  <si>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</si>
  <si>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</si>
  <si>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</si>
  <si>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</si>
  <si>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</si>
  <si>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</si>
  <si>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</si>
  <si>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</si>
  <si>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</si>
  <si>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</si>
  <si>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</si>
  <si>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</si>
  <si>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</si>
  <si>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</si>
  <si>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</si>
  <si>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</si>
  <si>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</si>
  <si>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</si>
  <si>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</si>
  <si>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</si>
  <si>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</si>
  <si>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</si>
  <si>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</si>
  <si>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</si>
  <si>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</si>
  <si>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</si>
  <si>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</si>
  <si>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</si>
  <si>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</si>
  <si>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</si>
  <si>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</si>
  <si>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</si>
  <si>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</si>
  <si>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</si>
  <si>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</si>
  <si>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</si>
  <si>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</si>
  <si>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</si>
  <si>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</si>
  <si>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</si>
  <si>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</si>
  <si>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</si>
  <si>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</si>
  <si>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</si>
  <si>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</si>
  <si>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</si>
  <si>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</si>
  <si>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</si>
  <si>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</si>
  <si>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</si>
  <si>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</si>
  <si>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</si>
  <si>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</si>
  <si>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</si>
  <si>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</si>
  <si>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</si>
  <si>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</si>
  <si>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</si>
  <si>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</si>
  <si>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</si>
  <si>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</si>
  <si>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</si>
  <si>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</si>
  <si>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</si>
  <si>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</si>
  <si>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</si>
  <si>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</si>
  <si>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</si>
  <si>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</si>
  <si>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</si>
  <si>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</si>
  <si>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</si>
  <si>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</si>
  <si>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</si>
  <si>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</si>
  <si>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</si>
  <si>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</si>
  <si>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</si>
  <si>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</si>
  <si>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</si>
  <si>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</si>
  <si>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</si>
  <si>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</si>
  <si>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</si>
  <si>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</si>
  <si>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</si>
  <si>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</si>
  <si>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</si>
  <si>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</si>
  <si>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</si>
  <si>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</si>
  <si>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</si>
  <si>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</si>
  <si>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</si>
  <si>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</si>
  <si>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</si>
  <si>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</si>
  <si>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</si>
  <si>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</si>
  <si>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</si>
  <si>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</si>
  <si>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</si>
  <si>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</si>
  <si>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</si>
  <si>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</si>
  <si>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</si>
  <si>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</si>
  <si>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</si>
  <si>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</si>
  <si>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</si>
  <si>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</si>
  <si>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</si>
  <si>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</si>
  <si>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</si>
  <si>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</si>
  <si>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</si>
  <si>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</si>
  <si>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</si>
  <si>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</si>
  <si>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</si>
  <si>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</si>
  <si>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</si>
  <si>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</si>
  <si>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</si>
  <si>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</si>
  <si>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</si>
  <si>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</si>
  <si>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</si>
  <si>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</si>
  <si>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</si>
  <si>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</si>
  <si>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</si>
  <si>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</si>
  <si>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</si>
  <si>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</si>
  <si>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</si>
  <si>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</si>
  <si>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</si>
  <si>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</si>
  <si>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</si>
  <si>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</si>
  <si>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</si>
  <si>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</si>
  <si>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</si>
  <si>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</si>
  <si>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</si>
  <si>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</si>
  <si>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</si>
  <si>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</si>
  <si>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</si>
  <si>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</si>
  <si>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</si>
  <si>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</si>
  <si>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</si>
  <si>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</si>
  <si>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</si>
  <si>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</si>
  <si>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</si>
  <si>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</si>
  <si>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</si>
  <si>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</si>
  <si>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</si>
  <si>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</si>
  <si>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</si>
  <si>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</si>
  <si>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</si>
  <si>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</si>
  <si>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</si>
  <si>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</si>
  <si>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</si>
  <si>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</si>
  <si>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</si>
  <si>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</si>
  <si>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</si>
  <si>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</si>
  <si>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</si>
  <si>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</si>
  <si>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</si>
  <si>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</si>
  <si>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</si>
  <si>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</si>
  <si>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</si>
  <si>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</si>
  <si>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</si>
  <si>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</si>
  <si>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</si>
  <si>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</si>
  <si>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</si>
  <si>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</si>
  <si>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</si>
  <si>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</si>
  <si>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</si>
  <si>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</si>
  <si>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</si>
  <si>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</si>
  <si>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</si>
  <si>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</si>
  <si>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</si>
  <si>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</si>
  <si>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</si>
  <si>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</si>
  <si>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</si>
  <si>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</si>
  <si>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</si>
  <si>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</si>
  <si>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</si>
  <si>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</si>
  <si>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</si>
  <si>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</si>
  <si>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</si>
  <si>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</si>
  <si>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</si>
  <si>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</si>
  <si>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</si>
  <si>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</si>
  <si>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</si>
  <si>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</si>
  <si>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</si>
  <si>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</si>
  <si>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</si>
  <si>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</si>
  <si>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</si>
  <si>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</si>
  <si>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</si>
  <si>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</si>
  <si>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</si>
  <si>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</si>
  <si>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</si>
  <si>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</si>
  <si>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</si>
  <si>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</si>
  <si>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</si>
  <si>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</si>
  <si>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</si>
  <si>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</si>
  <si>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</si>
  <si>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</si>
  <si>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</si>
  <si>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</si>
  <si>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</si>
  <si>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</si>
  <si>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</si>
  <si>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</si>
  <si>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</si>
  <si>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</si>
  <si>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</si>
  <si>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</si>
  <si>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</si>
  <si>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</si>
  <si>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</si>
  <si>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</si>
  <si>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</si>
  <si>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</si>
  <si>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</si>
  <si>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</si>
  <si>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</si>
  <si>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</si>
  <si>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</si>
  <si>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</si>
  <si>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</si>
  <si>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</si>
  <si>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</si>
  <si>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</si>
  <si>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</si>
  <si>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</si>
  <si>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</si>
  <si>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</si>
  <si>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</si>
  <si>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</si>
  <si>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</si>
  <si>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</si>
  <si>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</si>
  <si>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</si>
  <si>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</si>
  <si>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</si>
  <si>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</si>
  <si>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</si>
  <si>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</si>
  <si>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</si>
  <si>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</si>
  <si>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</si>
  <si>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</si>
  <si>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</si>
  <si>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</si>
  <si>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</si>
  <si>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</si>
  <si>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</si>
  <si>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</si>
  <si>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</si>
  <si>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</si>
  <si>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</si>
  <si>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</si>
  <si>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</si>
  <si>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</si>
  <si>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</si>
  <si>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</si>
  <si>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</si>
  <si>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</si>
  <si>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</si>
  <si>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</si>
  <si>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</si>
  <si>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</si>
  <si>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</si>
  <si>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</si>
  <si>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</si>
  <si>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</si>
  <si>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</si>
  <si>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</si>
  <si>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</si>
  <si>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</si>
  <si>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</si>
  <si>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</si>
  <si>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</si>
  <si>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</si>
  <si>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</si>
  <si>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</si>
  <si>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</si>
  <si>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</si>
  <si>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</si>
  <si>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</si>
  <si>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</si>
  <si>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</si>
  <si>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</si>
  <si>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</si>
  <si>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</si>
  <si>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</si>
  <si>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</si>
  <si>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</si>
  <si>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</si>
  <si>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</si>
  <si>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</si>
  <si>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</si>
  <si>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</si>
  <si>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</si>
  <si>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</si>
  <si>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</si>
  <si>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</si>
  <si>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</si>
  <si>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</si>
  <si>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</si>
  <si>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</si>
  <si>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</si>
  <si>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</si>
  <si>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</si>
  <si>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</si>
  <si>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</si>
  <si>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</si>
  <si>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</si>
  <si>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</si>
  <si>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</si>
  <si>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</si>
  <si>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</si>
  <si>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</si>
  <si>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</si>
  <si>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</si>
  <si>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</si>
  <si>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</si>
  <si>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</si>
  <si>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</si>
  <si>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</si>
  <si>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</si>
  <si>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</si>
  <si>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</si>
  <si>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</si>
  <si>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</si>
  <si>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</si>
  <si>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</si>
  <si>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</si>
  <si>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</si>
  <si>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</si>
  <si>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</si>
  <si>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</si>
  <si>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</si>
  <si>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</si>
  <si>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</si>
  <si>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</si>
  <si>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</si>
  <si>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</si>
  <si>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</si>
  <si>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</si>
  <si>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</si>
  <si>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</si>
  <si>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</si>
  <si>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</si>
  <si>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</si>
  <si>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</si>
  <si>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</si>
  <si>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</si>
  <si>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</si>
  <si>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</si>
  <si>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</si>
  <si>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</si>
  <si>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</si>
  <si>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</si>
  <si>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</si>
  <si>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</si>
  <si>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</si>
  <si>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</si>
  <si>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</si>
  <si>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</si>
  <si>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</si>
  <si>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</si>
  <si>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</si>
  <si>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</si>
  <si>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</si>
  <si>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</si>
  <si>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</si>
  <si>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</si>
  <si>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</si>
  <si>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</si>
  <si>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</si>
  <si>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</si>
  <si>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</si>
  <si>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</si>
  <si>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</si>
  <si>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</si>
  <si>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</si>
  <si>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</si>
  <si>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</si>
  <si>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</si>
  <si>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</si>
  <si>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</si>
  <si>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</si>
  <si>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</si>
  <si>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</si>
  <si>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</si>
  <si>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</si>
  <si>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</si>
  <si>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</si>
  <si>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</si>
  <si>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</si>
  <si>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</si>
  <si>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</si>
  <si>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</si>
  <si>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</si>
  <si>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</si>
  <si>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</si>
  <si>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</si>
  <si>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</si>
  <si>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</si>
  <si>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</si>
  <si>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</si>
  <si>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</si>
  <si>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</si>
  <si>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</si>
  <si>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</si>
  <si>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</si>
  <si>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</si>
  <si>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</si>
  <si>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</si>
  <si>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</si>
  <si>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</si>
  <si>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</si>
  <si>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</si>
  <si>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</si>
  <si>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</si>
  <si>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</si>
  <si>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</si>
  <si>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</si>
  <si>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</si>
  <si>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</si>
  <si>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</si>
  <si>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</si>
  <si>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</si>
  <si>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</si>
  <si>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</si>
  <si>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</si>
  <si>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</si>
  <si>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</si>
  <si>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</si>
  <si>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</si>
  <si>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</si>
  <si>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</si>
  <si>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</si>
  <si>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</si>
  <si>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</si>
  <si>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</si>
  <si>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</si>
  <si>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</si>
  <si>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</si>
  <si>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</si>
  <si>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</si>
  <si>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</si>
  <si>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</si>
  <si>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</si>
  <si>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</si>
  <si>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</si>
  <si>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</si>
  <si>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</si>
  <si>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</si>
  <si>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</si>
  <si>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</si>
  <si>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</si>
  <si>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</si>
  <si>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</si>
  <si>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</si>
  <si>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</si>
  <si>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</si>
  <si>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</si>
  <si>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</si>
  <si>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</si>
  <si>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</si>
  <si>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</si>
  <si>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</si>
  <si>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</si>
  <si>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</si>
  <si>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</si>
  <si>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</si>
  <si>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</si>
  <si>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</si>
  <si>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</si>
  <si>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</si>
  <si>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</si>
  <si>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</si>
  <si>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</si>
  <si>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</si>
  <si>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</si>
  <si>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</si>
  <si>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</si>
  <si>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</si>
  <si>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</si>
  <si>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</si>
  <si>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</si>
  <si>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</si>
  <si>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</si>
  <si>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</si>
  <si>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</si>
  <si>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</si>
  <si>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</si>
  <si>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</si>
  <si>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</si>
  <si>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</si>
  <si>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</si>
  <si>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</si>
  <si>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</si>
  <si>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</si>
  <si>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</si>
  <si>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</si>
  <si>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</si>
  <si>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</si>
  <si>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</si>
  <si>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</si>
  <si>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</si>
  <si>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</si>
  <si>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</si>
  <si>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</si>
  <si>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</si>
  <si>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</si>
  <si>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</si>
  <si>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</si>
  <si>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</si>
  <si>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</si>
  <si>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</si>
  <si>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</si>
  <si>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</si>
  <si>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</si>
  <si>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</si>
  <si>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</si>
  <si>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</si>
  <si>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</si>
  <si>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</si>
  <si>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</si>
  <si>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</si>
  <si>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</si>
  <si>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</si>
  <si>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</si>
  <si>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</si>
  <si>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</si>
  <si>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</si>
  <si>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</si>
  <si>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</si>
  <si>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</si>
  <si>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</si>
  <si>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</si>
  <si>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</si>
  <si>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</si>
  <si>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</si>
  <si>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</si>
  <si>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</si>
  <si>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</si>
  <si>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</si>
  <si>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</si>
  <si>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</si>
  <si>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</si>
  <si>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</si>
  <si>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</si>
  <si>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</si>
  <si>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</si>
  <si>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</si>
  <si>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</si>
  <si>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</si>
  <si>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</si>
  <si>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</si>
  <si>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</si>
  <si>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</si>
  <si>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</si>
  <si>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</si>
  <si>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</si>
  <si>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</si>
  <si>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</si>
  <si>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</si>
  <si>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</si>
  <si>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</si>
  <si>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</si>
  <si>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</si>
  <si>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</si>
  <si>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</si>
  <si>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</si>
  <si>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</si>
  <si>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</si>
  <si>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</si>
  <si>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</si>
  <si>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</si>
  <si>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</si>
  <si>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</si>
  <si>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</si>
  <si>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</si>
  <si>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</si>
  <si>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</si>
  <si>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</si>
  <si>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</si>
  <si>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</si>
  <si>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</si>
  <si>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</si>
  <si>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</si>
  <si>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</si>
  <si>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</si>
  <si>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</si>
  <si>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</si>
  <si>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</si>
  <si>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</si>
  <si>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</si>
  <si>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</si>
  <si>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</si>
  <si>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</si>
  <si>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</si>
  <si>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</si>
  <si>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</si>
  <si>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</si>
  <si>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</si>
  <si>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</si>
  <si>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</si>
  <si>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</si>
  <si>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</si>
  <si>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</si>
  <si>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</si>
  <si>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</si>
  <si>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</si>
  <si>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</si>
  <si>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</si>
  <si>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</si>
  <si>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</si>
  <si>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</si>
  <si>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</si>
  <si>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</si>
  <si>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</si>
  <si>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</si>
  <si>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</si>
  <si>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</si>
  <si>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</si>
  <si>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</si>
  <si>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</si>
  <si>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</si>
  <si>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</si>
  <si>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</si>
  <si>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</si>
  <si>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</si>
  <si>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</si>
  <si>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</si>
  <si>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</si>
  <si>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</si>
  <si>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</si>
  <si>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</si>
  <si>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</si>
  <si>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</si>
  <si>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</si>
  <si>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</si>
  <si>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</si>
  <si>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</si>
  <si>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</si>
  <si>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</si>
  <si>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</si>
  <si>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</si>
  <si>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</si>
  <si>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</si>
  <si>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</si>
  <si>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</si>
  <si>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</si>
  <si>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</si>
  <si>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</si>
  <si>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</si>
  <si>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</si>
  <si>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</si>
  <si>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</si>
  <si>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</si>
  <si>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</si>
  <si>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</si>
  <si>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</si>
  <si>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</si>
  <si>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</si>
  <si>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</si>
  <si>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</si>
  <si>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</si>
  <si>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</si>
  <si>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</si>
  <si>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</si>
  <si>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</si>
  <si>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</si>
  <si>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</si>
  <si>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</si>
  <si>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</si>
  <si>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</si>
  <si>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</si>
  <si>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</si>
  <si>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</si>
  <si>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</si>
  <si>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</si>
  <si>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</si>
  <si>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</si>
  <si>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</si>
  <si>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</si>
  <si>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</si>
  <si>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</si>
  <si>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</si>
  <si>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</si>
  <si>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</si>
  <si>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</si>
  <si>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</si>
  <si>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</si>
  <si>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</si>
  <si>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</si>
  <si>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</si>
  <si>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</si>
  <si>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</si>
  <si>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</si>
  <si>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</si>
  <si>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</si>
  <si>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</si>
  <si>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</si>
  <si>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</si>
  <si>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</si>
  <si>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</si>
  <si>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</si>
  <si>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</si>
  <si>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</si>
  <si>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</si>
  <si>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</si>
  <si>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</si>
  <si>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</si>
  <si>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</si>
  <si>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</si>
  <si>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</si>
  <si>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</si>
  <si>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</si>
  <si>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</si>
  <si>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</si>
  <si>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</si>
  <si>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</si>
  <si>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</si>
  <si>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</si>
  <si>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</si>
  <si>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</si>
  <si>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</si>
  <si>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</si>
  <si>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</si>
  <si>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</si>
  <si>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</si>
  <si>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</si>
  <si>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</si>
  <si>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</si>
  <si>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</si>
  <si>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</si>
  <si>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</si>
  <si>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</si>
  <si>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</si>
  <si>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</si>
  <si>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</si>
  <si>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</si>
  <si>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</si>
  <si>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</si>
  <si>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</si>
  <si>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</si>
  <si>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</si>
  <si>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</si>
  <si>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</si>
  <si>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</si>
  <si>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</si>
  <si>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</si>
  <si>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</si>
  <si>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</si>
  <si>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</si>
  <si>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</si>
  <si>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</si>
  <si>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</si>
  <si>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</si>
  <si>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</si>
  <si>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</si>
  <si>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</si>
  <si>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</si>
  <si>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</si>
  <si>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</si>
  <si>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</si>
  <si>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</si>
  <si>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</si>
  <si>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</si>
  <si>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</si>
  <si>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</si>
  <si>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</si>
  <si>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</si>
  <si>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</si>
  <si>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</si>
  <si>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</si>
  <si>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</si>
  <si>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</si>
  <si>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</si>
  <si>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</si>
  <si>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</si>
  <si>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</si>
  <si>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</si>
  <si>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</si>
  <si>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</si>
  <si>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</si>
  <si>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</si>
  <si>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</si>
  <si>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</si>
  <si>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</si>
  <si>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</si>
  <si>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</si>
  <si>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</si>
  <si>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</si>
  <si>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</si>
  <si>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</si>
  <si>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</si>
  <si>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</si>
  <si>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</si>
  <si>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</si>
  <si>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</si>
  <si>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</si>
  <si>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</si>
  <si>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</si>
  <si>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</si>
  <si>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</si>
  <si>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</si>
  <si>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</si>
  <si>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</si>
  <si>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</si>
  <si>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</si>
  <si>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</si>
  <si>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</si>
  <si>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</si>
  <si>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</si>
  <si>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</si>
  <si>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</si>
  <si>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</si>
  <si>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</si>
  <si>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</si>
  <si>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</si>
  <si>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</si>
  <si>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</si>
  <si>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</si>
  <si>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</si>
  <si>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</si>
  <si>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</si>
  <si>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</si>
  <si>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</si>
  <si>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</si>
  <si>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</si>
  <si>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</si>
  <si>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</si>
  <si>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</si>
  <si>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</si>
  <si>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</si>
  <si>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</si>
  <si>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</si>
  <si>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</si>
  <si>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</si>
  <si>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</si>
  <si>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</si>
  <si>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</si>
  <si>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</si>
  <si>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</si>
  <si>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</si>
  <si>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</si>
  <si>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</si>
  <si>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</si>
  <si>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</si>
  <si>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</si>
  <si>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</si>
  <si>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</si>
  <si>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</si>
  <si>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</si>
  <si>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</si>
  <si>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</si>
  <si>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</si>
  <si>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</si>
  <si>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</si>
  <si>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</si>
  <si>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</si>
  <si>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</si>
  <si>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</si>
  <si>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</si>
  <si>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</si>
  <si>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</si>
  <si>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</si>
  <si>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</si>
  <si>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</si>
  <si>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</si>
  <si>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</si>
  <si>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</si>
  <si>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</si>
  <si>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</si>
  <si>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</si>
  <si>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</si>
  <si>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</si>
  <si>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</si>
  <si>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</si>
  <si>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</si>
  <si>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</si>
  <si>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</si>
  <si>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</si>
  <si>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</si>
  <si>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</si>
  <si>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</si>
  <si>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</si>
  <si>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</si>
  <si>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</si>
  <si>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</si>
  <si>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</si>
  <si>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</si>
  <si>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</si>
  <si>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</si>
  <si>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</si>
  <si>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</si>
  <si>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</si>
  <si>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</si>
  <si>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</si>
  <si>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</si>
  <si>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</si>
  <si>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</si>
  <si>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</si>
  <si>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</si>
  <si>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</si>
  <si>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</si>
  <si>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</si>
  <si>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</si>
  <si>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</si>
  <si>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</si>
  <si>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</si>
  <si>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</si>
  <si>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</si>
  <si>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</si>
  <si>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</si>
  <si>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</si>
  <si>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</si>
  <si>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</si>
  <si>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</si>
  <si>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</si>
  <si>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</si>
  <si>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</si>
  <si>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</si>
  <si>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</si>
  <si>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</si>
  <si>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</si>
  <si>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</si>
  <si>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</si>
  <si>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</si>
  <si>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</si>
  <si>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</si>
  <si>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</si>
  <si>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</si>
  <si>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</si>
  <si>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</si>
  <si>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</si>
  <si>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</si>
  <si>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</si>
  <si>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</si>
  <si>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</si>
  <si>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</si>
  <si>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</si>
  <si>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</si>
  <si>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</si>
  <si>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</si>
  <si>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</si>
  <si>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</si>
  <si>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</si>
  <si>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</si>
  <si>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</si>
  <si>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</si>
  <si>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</si>
  <si>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</si>
  <si>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</si>
  <si>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</si>
  <si>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</si>
  <si>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</si>
  <si>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</si>
  <si>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</si>
  <si>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</si>
  <si>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</si>
  <si>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</si>
  <si>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</si>
  <si>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</si>
  <si>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</si>
  <si>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</si>
  <si>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</si>
  <si>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</si>
  <si>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</si>
  <si>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</si>
  <si>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</si>
  <si>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</si>
  <si>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</si>
  <si>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</si>
  <si>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</si>
  <si>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</si>
  <si>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</si>
  <si>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</si>
  <si>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</si>
  <si>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</si>
  <si>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</si>
  <si>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</si>
  <si>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</si>
  <si>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</si>
  <si>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</si>
  <si>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</si>
  <si>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</si>
  <si>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</si>
  <si>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</si>
  <si>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</si>
  <si>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</si>
  <si>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</si>
  <si>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</si>
  <si>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</si>
  <si>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</si>
  <si>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</si>
  <si>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</si>
  <si>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</si>
  <si>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</si>
  <si>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</si>
  <si>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</si>
  <si>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</si>
  <si>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</si>
  <si>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</si>
  <si>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</si>
  <si>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</si>
  <si>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</si>
  <si>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</si>
  <si>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</si>
  <si>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</si>
  <si>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</si>
  <si>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</si>
  <si>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</si>
  <si>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</si>
  <si>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</si>
  <si>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</si>
  <si>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</si>
  <si>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</si>
  <si>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</si>
  <si>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</si>
  <si>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</si>
  <si>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</si>
  <si>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</si>
  <si>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</si>
  <si>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</si>
  <si>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</si>
  <si>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</si>
  <si>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</si>
  <si>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</si>
  <si>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</si>
  <si>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</si>
  <si>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</si>
  <si>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</si>
  <si>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</si>
  <si>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</si>
  <si>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</si>
  <si>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</si>
  <si>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</si>
  <si>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</si>
  <si>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</si>
  <si>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</si>
  <si>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</si>
  <si>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</si>
  <si>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</si>
  <si>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</si>
  <si>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</si>
  <si>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</si>
  <si>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</si>
  <si>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</si>
  <si>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</si>
  <si>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</si>
  <si>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</si>
  <si>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</si>
  <si>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</si>
  <si>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</si>
  <si>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</si>
  <si>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</si>
  <si>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</si>
  <si>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</si>
  <si>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</si>
  <si>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</si>
  <si>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</si>
  <si>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</si>
  <si>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</si>
  <si>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</si>
  <si>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</si>
  <si>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</si>
  <si>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</si>
  <si>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</si>
  <si>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</si>
  <si>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</si>
  <si>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</si>
  <si>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</si>
  <si>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</si>
  <si>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</si>
  <si>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</si>
  <si>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</si>
  <si>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</si>
  <si>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</si>
  <si>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</si>
  <si>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</si>
  <si>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</si>
  <si>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</si>
  <si>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</si>
  <si>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</si>
  <si>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</si>
  <si>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</si>
  <si>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</si>
  <si>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</si>
  <si>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</si>
  <si>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</si>
  <si>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</si>
  <si>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</si>
  <si>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</si>
  <si>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</si>
  <si>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</si>
  <si>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</si>
  <si>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</si>
  <si>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</si>
  <si>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</si>
  <si>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</si>
  <si>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</si>
  <si>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</si>
  <si>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</si>
  <si>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</si>
  <si>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</si>
  <si>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</si>
  <si>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</si>
  <si>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</si>
  <si>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</si>
  <si>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</si>
  <si>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</si>
  <si>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</si>
  <si>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</si>
  <si>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</si>
  <si>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</si>
  <si>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</si>
  <si>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</si>
  <si>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</si>
  <si>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</si>
  <si>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</si>
  <si>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</si>
  <si>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</si>
  <si>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</si>
  <si>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</si>
  <si>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</si>
  <si>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</si>
  <si>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</si>
  <si>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</si>
  <si>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</si>
  <si>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</si>
  <si>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</si>
  <si>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</si>
  <si>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</si>
  <si>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</si>
  <si>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</si>
  <si>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</si>
  <si>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</si>
  <si>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</si>
  <si>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</si>
  <si>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</si>
  <si>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</si>
  <si>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</si>
  <si>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</si>
  <si>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</si>
  <si>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</si>
  <si>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</si>
  <si>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</si>
  <si>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</si>
  <si>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</si>
  <si>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</si>
  <si>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</si>
  <si>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</si>
  <si>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</si>
  <si>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</si>
  <si>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</si>
  <si>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</si>
  <si>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</si>
  <si>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</si>
  <si>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</si>
  <si>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</si>
  <si>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</si>
  <si>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</si>
  <si>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</si>
  <si>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</si>
  <si>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</si>
  <si>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</si>
  <si>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</si>
  <si>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</si>
  <si>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</si>
  <si>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</si>
  <si>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</si>
  <si>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</si>
  <si>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</si>
  <si>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</si>
  <si>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</si>
  <si>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</si>
  <si>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</si>
  <si>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</si>
  <si>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</si>
  <si>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</si>
  <si>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</si>
  <si>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</si>
  <si>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</si>
  <si>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</si>
  <si>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</si>
  <si>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</si>
  <si>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</si>
  <si>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</si>
  <si>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</si>
  <si>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</si>
  <si>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</si>
  <si>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</si>
  <si>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</si>
  <si>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</si>
  <si>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</si>
  <si>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</si>
  <si>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</si>
  <si>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</si>
  <si>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</si>
  <si>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</si>
  <si>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</si>
  <si>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</si>
  <si>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</si>
  <si>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</si>
  <si>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</si>
  <si>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</si>
  <si>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</si>
  <si>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</si>
  <si>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</si>
  <si>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</si>
  <si>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</si>
  <si>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</si>
  <si>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</si>
  <si>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</si>
  <si>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</si>
  <si>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</si>
  <si>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</si>
  <si>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</si>
  <si>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</si>
  <si>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</si>
  <si>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</si>
  <si>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</si>
  <si>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</si>
  <si>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</si>
  <si>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</si>
  <si>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</si>
  <si>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</si>
  <si>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</si>
  <si>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</si>
  <si>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</si>
  <si>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</si>
  <si>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</si>
  <si>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</si>
  <si>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</si>
  <si>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</si>
  <si>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</si>
  <si>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</si>
  <si>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</si>
  <si>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</si>
  <si>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</si>
  <si>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</si>
  <si>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</si>
  <si>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</si>
  <si>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</si>
  <si>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</si>
  <si>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</si>
  <si>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</si>
  <si>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</si>
  <si>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</si>
  <si>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</si>
  <si>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</si>
  <si>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</si>
  <si>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</si>
  <si>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</si>
  <si>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</si>
  <si>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</si>
  <si>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</si>
  <si>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</si>
  <si>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</si>
  <si>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</si>
  <si>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</si>
  <si>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</si>
  <si>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</si>
  <si>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</si>
  <si>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</si>
  <si>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</si>
  <si>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</si>
  <si>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</si>
  <si>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</si>
  <si>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</si>
  <si>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</si>
  <si>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</si>
  <si>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</si>
  <si>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</si>
  <si>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</si>
  <si>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</si>
  <si>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</si>
  <si>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</si>
  <si>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</si>
  <si>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</si>
  <si>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</si>
  <si>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</si>
  <si>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</si>
  <si>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</si>
  <si>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</si>
  <si>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</si>
  <si>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</si>
  <si>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</si>
  <si>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</si>
  <si>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</si>
  <si>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</si>
  <si>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</si>
  <si>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</si>
  <si>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</si>
  <si>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</si>
  <si>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</si>
  <si>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</si>
  <si>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</si>
  <si>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</si>
  <si>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</si>
  <si>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</si>
  <si>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</si>
  <si>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</si>
  <si>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</si>
  <si>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</si>
  <si>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</si>
  <si>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</si>
  <si>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</si>
  <si>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</si>
  <si>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</si>
  <si>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</si>
  <si>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</si>
  <si>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</si>
  <si>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</si>
  <si>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</si>
  <si>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</si>
  <si>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</si>
  <si>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</si>
  <si>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</si>
  <si>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</si>
  <si>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</si>
  <si>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</si>
  <si>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</si>
  <si>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</si>
  <si>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</si>
  <si>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</si>
  <si>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</si>
  <si>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</si>
  <si>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</si>
  <si>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</si>
  <si>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</si>
  <si>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</si>
  <si>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</si>
  <si>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</si>
  <si>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</si>
  <si>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</si>
  <si>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</si>
  <si>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</si>
  <si>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</si>
  <si>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</si>
  <si>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</si>
  <si>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</si>
  <si>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</si>
  <si>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</si>
  <si>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</si>
  <si>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</si>
  <si>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</si>
  <si>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</si>
  <si>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</si>
  <si>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</si>
  <si>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</si>
  <si>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</si>
  <si>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</si>
  <si>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</si>
  <si>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</si>
  <si>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</si>
  <si>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</si>
  <si>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</si>
  <si>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</si>
  <si>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</si>
  <si>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</si>
  <si>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</si>
  <si>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</si>
  <si>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</si>
  <si>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</si>
  <si>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</si>
  <si>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</si>
  <si>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</si>
  <si>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</si>
  <si>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</si>
  <si>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</si>
  <si>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</si>
  <si>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</si>
  <si>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</si>
  <si>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</si>
  <si>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</si>
  <si>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</si>
  <si>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</si>
  <si>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</si>
  <si>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</si>
  <si>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</si>
  <si>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</si>
  <si>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</si>
  <si>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</si>
  <si>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</si>
  <si>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</si>
  <si>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</si>
  <si>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</si>
  <si>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</si>
  <si>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</si>
  <si>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</si>
  <si>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</si>
  <si>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</si>
  <si>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</si>
  <si>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</si>
  <si>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</si>
  <si>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</si>
  <si>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</si>
  <si>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</si>
  <si>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</si>
  <si>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</si>
  <si>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</si>
  <si>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</si>
  <si>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</si>
  <si>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</si>
  <si>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</si>
  <si>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</si>
  <si>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</si>
  <si>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</si>
  <si>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</si>
  <si>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</si>
  <si>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</si>
  <si>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</si>
  <si>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</si>
  <si>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</si>
  <si>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</si>
  <si>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</si>
  <si>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</si>
  <si>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</si>
  <si>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</si>
  <si>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</si>
  <si>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</si>
  <si>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</si>
  <si>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</si>
  <si>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</si>
  <si>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</si>
  <si>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</si>
  <si>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</si>
  <si>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</si>
  <si>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</si>
  <si>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</si>
  <si>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</si>
  <si>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</si>
  <si>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</si>
  <si>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</si>
  <si>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</si>
  <si>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</si>
  <si>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</si>
  <si>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</si>
  <si>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</si>
  <si>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</si>
  <si>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</si>
  <si>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</si>
  <si>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</si>
  <si>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</si>
  <si>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</si>
  <si>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</si>
  <si>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</si>
  <si>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</si>
  <si>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</si>
  <si>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</si>
  <si>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</si>
  <si>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</si>
  <si>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</si>
  <si>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</si>
  <si>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</si>
  <si>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</si>
  <si>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</si>
  <si>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</si>
  <si>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</si>
  <si>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</si>
  <si>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</si>
  <si>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</si>
  <si>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</si>
  <si>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</si>
  <si>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</si>
  <si>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</si>
  <si>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</si>
  <si>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</si>
  <si>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</si>
  <si>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</si>
  <si>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</si>
  <si>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</si>
  <si>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</si>
  <si>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</si>
  <si>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</si>
  <si>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</si>
  <si>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</si>
  <si>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</si>
  <si>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</si>
  <si>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</si>
  <si>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</si>
  <si>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</si>
  <si>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</si>
  <si>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</si>
  <si>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</si>
  <si>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</si>
  <si>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</si>
  <si>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</si>
  <si>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</si>
  <si>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</si>
  <si>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</si>
  <si>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</si>
  <si>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</si>
  <si>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</si>
  <si>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</si>
  <si>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</si>
  <si>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</si>
  <si>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</si>
  <si>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</si>
  <si>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</si>
  <si>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</si>
  <si>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</si>
  <si>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</si>
  <si>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</si>
  <si>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</si>
  <si>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</si>
  <si>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</si>
  <si>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</si>
  <si>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</si>
  <si>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</si>
  <si>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</si>
  <si>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</si>
  <si>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</si>
  <si>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</si>
  <si>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</si>
  <si>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</si>
  <si>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</si>
  <si>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</si>
  <si>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</si>
  <si>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</si>
  <si>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</si>
  <si>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</si>
  <si>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</si>
  <si>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</si>
  <si>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</si>
  <si>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</si>
  <si>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</si>
  <si>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</si>
  <si>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</si>
  <si>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</si>
  <si>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</si>
  <si>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</si>
  <si>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</si>
  <si>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</si>
  <si>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</si>
  <si>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</si>
  <si>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</si>
  <si>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</si>
  <si>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</si>
  <si>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</si>
  <si>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</si>
  <si>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</si>
  <si>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</si>
  <si>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</si>
  <si>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</si>
  <si>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</si>
  <si>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</si>
  <si>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</si>
  <si>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</si>
  <si>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</si>
  <si>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</si>
  <si>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</si>
  <si>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</si>
  <si>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</si>
  <si>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</si>
  <si>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</si>
  <si>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</si>
  <si>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</si>
  <si>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</si>
  <si>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</si>
  <si>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</si>
  <si>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</si>
  <si>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</si>
  <si>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</si>
  <si>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</si>
  <si>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</si>
  <si>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</si>
  <si>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</si>
  <si>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</si>
  <si>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</si>
  <si>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</si>
  <si>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</si>
  <si>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</si>
  <si>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</si>
  <si>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</si>
  <si>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</si>
  <si>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</si>
  <si>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</si>
  <si>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</si>
  <si>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</si>
  <si>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</si>
  <si>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</si>
  <si>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</si>
  <si>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</si>
  <si>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</si>
  <si>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</si>
  <si>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</si>
  <si>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</si>
  <si>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</si>
  <si>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</si>
  <si>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</si>
  <si>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</si>
  <si>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</si>
  <si>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</si>
  <si>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</si>
  <si>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</si>
  <si>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</si>
  <si>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</si>
  <si>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</si>
  <si>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</si>
  <si>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</si>
  <si>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</si>
  <si>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</si>
  <si>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</si>
  <si>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</si>
  <si>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</si>
  <si>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</si>
  <si>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</si>
  <si>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</si>
  <si>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</si>
  <si>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</si>
  <si>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</si>
  <si>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</si>
  <si>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</si>
  <si>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</si>
  <si>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</si>
  <si>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</si>
  <si>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</si>
  <si>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</si>
  <si>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</si>
  <si>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</si>
  <si>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</si>
  <si>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</si>
  <si>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</si>
  <si>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</si>
  <si>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</si>
  <si>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</si>
  <si>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</si>
  <si>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</si>
  <si>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</si>
  <si>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</si>
  <si>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</si>
  <si>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</si>
  <si>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</si>
  <si>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</si>
  <si>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</si>
  <si>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</si>
  <si>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</si>
  <si>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</si>
  <si>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</si>
  <si>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</si>
  <si>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</si>
  <si>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</si>
  <si>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</si>
  <si>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</si>
  <si>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</si>
  <si>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</si>
  <si>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</si>
  <si>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</si>
  <si>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</si>
  <si>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</si>
  <si>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</si>
  <si>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</si>
  <si>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</si>
  <si>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</si>
  <si>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</si>
  <si>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</si>
  <si>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</si>
  <si>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</si>
  <si>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</si>
  <si>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</si>
  <si>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</si>
  <si>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</si>
  <si>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</si>
  <si>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</si>
  <si>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</si>
  <si>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</si>
  <si>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</si>
  <si>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</si>
  <si>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</si>
  <si>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</si>
  <si>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</si>
  <si>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</si>
  <si>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</si>
  <si>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</si>
  <si>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</si>
  <si>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</si>
  <si>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</si>
  <si>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</si>
  <si>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</si>
  <si>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</si>
  <si>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</si>
  <si>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</si>
  <si>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</si>
  <si>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</si>
  <si>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</si>
  <si>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</si>
  <si>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</si>
  <si>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</si>
  <si>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</si>
  <si>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</si>
  <si>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</si>
  <si>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</si>
  <si>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</si>
  <si>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</si>
  <si>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</si>
  <si>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</si>
  <si>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</si>
  <si>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</si>
  <si>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</si>
  <si>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</si>
  <si>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</si>
  <si>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</si>
  <si>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</si>
  <si>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</si>
  <si>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</si>
  <si>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</si>
  <si>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</si>
  <si>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</si>
  <si>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</si>
  <si>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</si>
  <si>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</si>
  <si>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</si>
  <si>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</si>
  <si>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</si>
  <si>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</si>
  <si>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</si>
  <si>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</si>
  <si>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</si>
  <si>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</si>
  <si>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</si>
  <si>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</si>
  <si>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</si>
  <si>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</si>
  <si>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</si>
  <si>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</si>
  <si>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</si>
  <si>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</si>
  <si>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</si>
  <si>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</si>
  <si>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</si>
  <si>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</si>
  <si>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</si>
  <si>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</si>
  <si>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</si>
  <si>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</si>
  <si>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</si>
  <si>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</si>
  <si>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</si>
  <si>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</si>
  <si>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</si>
  <si>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</si>
  <si>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</si>
  <si>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</si>
  <si>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</si>
  <si>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</si>
  <si>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</si>
  <si>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</si>
  <si>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</si>
  <si>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</si>
  <si>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</si>
  <si>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</si>
  <si>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</si>
  <si>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</si>
  <si>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</si>
  <si>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</si>
  <si>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</si>
  <si>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</si>
  <si>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</si>
  <si>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</si>
  <si>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</si>
  <si>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</si>
  <si>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</si>
  <si>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</si>
  <si>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</si>
  <si>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</si>
  <si>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</si>
  <si>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</si>
  <si>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</si>
  <si>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</si>
  <si>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</si>
  <si>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</si>
  <si>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</si>
  <si>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</si>
  <si>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</si>
  <si>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</si>
  <si>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</si>
  <si>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</si>
  <si>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</si>
  <si>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</si>
  <si>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</si>
  <si>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</si>
  <si>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</si>
  <si>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</si>
  <si>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</si>
  <si>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</si>
  <si>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</si>
  <si>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</si>
  <si>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</si>
  <si>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</si>
  <si>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</si>
  <si>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</si>
  <si>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</si>
  <si>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</si>
  <si>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</si>
  <si>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</si>
  <si>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</si>
  <si>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</si>
  <si>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</si>
  <si>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</si>
  <si>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</si>
  <si>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</si>
  <si>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</si>
  <si>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</si>
  <si>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</si>
  <si>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</si>
  <si>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</si>
  <si>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</si>
  <si>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</si>
  <si>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</si>
  <si>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</si>
  <si>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</si>
  <si>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</si>
  <si>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</si>
  <si>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</si>
  <si>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</si>
  <si>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</si>
  <si>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</si>
  <si>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</si>
  <si>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</si>
  <si>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</si>
  <si>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</si>
  <si>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</si>
  <si>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</si>
  <si>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</si>
  <si>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</si>
  <si>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</si>
  <si>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</si>
  <si>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</si>
  <si>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</si>
  <si>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</si>
  <si>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</si>
  <si>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</si>
  <si>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</si>
  <si>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</si>
  <si>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</si>
  <si>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</si>
  <si>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</si>
  <si>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</si>
  <si>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</si>
  <si>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</si>
  <si>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</si>
  <si>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</si>
  <si>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</si>
  <si>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</si>
  <si>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</si>
  <si>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</si>
  <si>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</si>
  <si>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</si>
  <si>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</si>
  <si>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</si>
  <si>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</si>
  <si>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</si>
  <si>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</si>
  <si>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</si>
  <si>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</si>
  <si>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</si>
  <si>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</si>
  <si>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</si>
  <si>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</si>
  <si>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</si>
  <si>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</si>
  <si>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</si>
  <si>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</si>
  <si>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</si>
  <si>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</si>
  <si>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</si>
  <si>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</si>
  <si>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</si>
  <si>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</si>
  <si>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</si>
  <si>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</si>
  <si>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</si>
  <si>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</si>
  <si>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</si>
  <si>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</si>
  <si>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</si>
  <si>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</si>
  <si>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</si>
  <si>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</si>
  <si>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</si>
  <si>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</si>
  <si>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</si>
  <si>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</si>
  <si>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</si>
  <si>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</si>
  <si>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</si>
  <si>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</si>
  <si>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</si>
  <si>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</si>
  <si>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</si>
  <si>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</si>
  <si>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</si>
  <si>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</si>
  <si>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</si>
  <si>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</si>
  <si>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</si>
  <si>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</si>
  <si>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</si>
  <si>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</si>
  <si>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</si>
  <si>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</si>
  <si>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</si>
  <si>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</si>
  <si>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</si>
  <si>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</si>
  <si>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</si>
  <si>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</si>
  <si>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</si>
  <si>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</si>
  <si>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</si>
  <si>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</si>
  <si>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</si>
  <si>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</si>
  <si>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</si>
  <si>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</si>
  <si>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</si>
  <si>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</si>
  <si>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</si>
  <si>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</si>
  <si>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</si>
  <si>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</si>
  <si>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</si>
  <si>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</si>
  <si>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</si>
  <si>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</si>
  <si>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</si>
  <si>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</si>
  <si>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</si>
  <si>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</si>
  <si>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</si>
  <si>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</si>
  <si>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</si>
  <si>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</si>
  <si>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</si>
  <si>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</si>
  <si>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</si>
  <si>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</si>
  <si>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</si>
  <si>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</si>
  <si>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</si>
  <si>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</si>
  <si>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</si>
  <si>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</si>
  <si>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</si>
  <si>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</si>
  <si>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</si>
  <si>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</si>
  <si>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</si>
  <si>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</si>
  <si>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</si>
  <si>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</si>
  <si>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</si>
  <si>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</si>
  <si>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</si>
  <si>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</si>
  <si>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</si>
  <si>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</si>
  <si>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</si>
  <si>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</si>
  <si>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</si>
  <si>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</si>
  <si>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</si>
  <si>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</si>
  <si>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</si>
  <si>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</si>
  <si>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</si>
  <si>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</si>
  <si>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</si>
  <si>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</si>
  <si>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</si>
  <si>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</si>
  <si>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</si>
  <si>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</si>
  <si>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</si>
  <si>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</si>
  <si>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</si>
  <si>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</si>
  <si>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</si>
  <si>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</si>
  <si>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</si>
  <si>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</si>
  <si>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</si>
  <si>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</si>
  <si>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</si>
  <si>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</si>
  <si>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</si>
  <si>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</si>
  <si>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</si>
  <si>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</si>
  <si>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</si>
  <si>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</si>
  <si>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</si>
  <si>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</si>
  <si>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</si>
  <si>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</si>
  <si>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</si>
  <si>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</si>
  <si>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</si>
  <si>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</si>
  <si>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</si>
  <si>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</si>
  <si>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</si>
  <si>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</si>
  <si>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</si>
  <si>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</si>
  <si>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</si>
  <si>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</si>
  <si>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</si>
  <si>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</si>
  <si>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</si>
  <si>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</si>
  <si>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</si>
  <si>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</si>
  <si>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</si>
  <si>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</si>
  <si>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</si>
  <si>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</si>
  <si>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</si>
  <si>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</si>
  <si>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</si>
  <si>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</si>
  <si>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</si>
  <si>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</si>
  <si>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</si>
  <si>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</si>
  <si>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</si>
  <si>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</si>
  <si>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</si>
  <si>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</si>
  <si>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</si>
  <si>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</si>
  <si>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</si>
  <si>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</si>
  <si>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</si>
  <si>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</si>
  <si>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</si>
  <si>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</si>
  <si>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</si>
  <si>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</si>
  <si>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</si>
  <si>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</si>
  <si>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</si>
  <si>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</si>
  <si>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</si>
  <si>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</si>
  <si>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</si>
  <si>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</si>
  <si>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</si>
  <si>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</si>
  <si>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</si>
  <si>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</si>
  <si>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</si>
  <si>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</si>
  <si>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</si>
  <si>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</si>
  <si>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</si>
  <si>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</si>
  <si>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</si>
  <si>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</si>
  <si>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</si>
  <si>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</si>
  <si>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</si>
  <si>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</si>
  <si>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</si>
  <si>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</si>
  <si>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</si>
  <si>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</si>
  <si>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</si>
  <si>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</si>
  <si>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</si>
  <si>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</si>
  <si>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</si>
  <si>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</si>
  <si>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</si>
  <si>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</si>
  <si>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</si>
  <si>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</si>
  <si>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</si>
  <si>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</si>
  <si>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</si>
  <si>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</si>
  <si>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</si>
  <si>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</si>
  <si>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</si>
  <si>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</si>
  <si>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</si>
  <si>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</si>
  <si>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</si>
  <si>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</si>
  <si>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</si>
  <si>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</si>
  <si>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</si>
  <si>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</si>
  <si>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</si>
  <si>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</si>
  <si>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</si>
  <si>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</si>
  <si>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</si>
  <si>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</si>
  <si>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</si>
  <si>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</si>
  <si>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</si>
  <si>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</si>
  <si>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</si>
  <si>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</si>
  <si>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</si>
  <si>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</si>
  <si>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</si>
  <si>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</si>
  <si>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</si>
  <si>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</si>
  <si>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</si>
  <si>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</si>
  <si>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</si>
  <si>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</si>
  <si>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</si>
  <si>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</si>
  <si>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</si>
  <si>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</si>
  <si>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</si>
  <si>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</si>
  <si>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</si>
  <si>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</si>
  <si>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</si>
  <si>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</si>
  <si>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</si>
  <si>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</si>
  <si>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</si>
  <si>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</si>
  <si>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</si>
  <si>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</si>
  <si>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</si>
  <si>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</si>
  <si>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</si>
  <si>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</si>
  <si>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</si>
  <si>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</si>
  <si>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</si>
  <si>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</si>
  <si>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</si>
  <si>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</si>
  <si>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</si>
  <si>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</si>
  <si>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</si>
  <si>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</si>
  <si>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</si>
  <si>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</si>
  <si>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</si>
  <si>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</si>
  <si>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</si>
  <si>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</si>
  <si>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</si>
  <si>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</si>
  <si>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</si>
  <si>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</si>
  <si>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</si>
  <si>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</si>
  <si>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</si>
  <si>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</si>
  <si>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</si>
  <si>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</si>
  <si>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</si>
  <si>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</si>
  <si>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</si>
  <si>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</si>
  <si>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</si>
  <si>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</si>
  <si>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</si>
  <si>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</si>
  <si>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</si>
  <si>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</si>
  <si>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</si>
  <si>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</si>
  <si>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</si>
  <si>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</si>
  <si>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</si>
  <si>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</si>
  <si>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</si>
  <si>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</si>
  <si>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</si>
  <si>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</si>
  <si>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</si>
  <si>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</si>
  <si>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</si>
  <si>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</si>
  <si>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</si>
  <si>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</si>
  <si>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</si>
  <si>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</si>
  <si>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</si>
  <si>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</si>
  <si>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</si>
  <si>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</si>
  <si>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</si>
  <si>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</si>
  <si>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</si>
  <si>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</si>
  <si>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</si>
  <si>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</si>
  <si>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</si>
  <si>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</si>
  <si>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</si>
  <si>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</si>
  <si>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</si>
  <si>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</si>
  <si>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</si>
  <si>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</si>
  <si>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</si>
  <si>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</si>
  <si>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</si>
  <si>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</si>
  <si>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</si>
  <si>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</si>
  <si>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</si>
  <si>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</si>
  <si>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</si>
  <si>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</si>
  <si>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</si>
  <si>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</si>
  <si>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</si>
  <si>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</si>
  <si>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</si>
  <si>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</si>
  <si>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</si>
  <si>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</si>
  <si>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</si>
  <si>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</si>
  <si>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</si>
  <si>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</si>
  <si>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</si>
  <si>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</si>
  <si>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</si>
  <si>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</si>
  <si>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</si>
  <si>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</si>
  <si>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</si>
  <si>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</si>
  <si>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</si>
  <si>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</si>
  <si>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</si>
  <si>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</si>
  <si>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</si>
  <si>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</si>
  <si>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</si>
  <si>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</si>
  <si>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</si>
  <si>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</si>
  <si>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</si>
  <si>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</si>
  <si>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</si>
  <si>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</si>
  <si>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</si>
  <si>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</si>
  <si>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</si>
  <si>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</si>
  <si>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</si>
  <si>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</si>
  <si>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</si>
  <si>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</si>
  <si>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</si>
  <si>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</si>
  <si>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</si>
  <si>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</si>
  <si>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</si>
  <si>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</si>
  <si>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</si>
  <si>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</si>
  <si>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</si>
  <si>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</si>
  <si>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</si>
  <si>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</si>
  <si>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</si>
  <si>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</si>
  <si>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</si>
  <si>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</si>
  <si>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</si>
  <si>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</si>
  <si>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</si>
  <si>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</si>
  <si>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</si>
  <si>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</si>
  <si>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</si>
  <si>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</si>
  <si>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</si>
  <si>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</si>
  <si>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</si>
  <si>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</si>
  <si>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</si>
  <si>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</si>
  <si>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</si>
  <si>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</si>
  <si>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</si>
  <si>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</si>
  <si>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</si>
  <si>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</si>
  <si>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</si>
  <si>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</si>
  <si>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</si>
  <si>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</si>
  <si>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</si>
  <si>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</si>
  <si>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</si>
  <si>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</si>
  <si>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</si>
  <si>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</si>
  <si>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</si>
  <si>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</si>
  <si>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</si>
  <si>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</si>
  <si>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</si>
  <si>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</si>
  <si>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</si>
  <si>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</si>
  <si>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</si>
  <si>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</si>
  <si>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</si>
  <si>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</si>
  <si>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</si>
  <si>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</si>
  <si>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</si>
  <si>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</si>
  <si>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</si>
  <si>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</si>
  <si>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</si>
  <si>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</si>
  <si>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</si>
  <si>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</si>
  <si>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</si>
  <si>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</si>
  <si>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</si>
  <si>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</si>
  <si>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</si>
  <si>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</si>
  <si>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</si>
  <si>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</si>
  <si>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</si>
  <si>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</si>
  <si>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</si>
  <si>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</si>
  <si>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</si>
  <si>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</si>
  <si>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</si>
  <si>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</si>
  <si>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</si>
  <si>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</si>
  <si>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</si>
  <si>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</si>
  <si>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</si>
  <si>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</si>
  <si>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</si>
  <si>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</si>
  <si>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</si>
  <si>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</si>
  <si>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</si>
  <si>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</si>
  <si>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</si>
  <si>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</si>
  <si>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</si>
  <si>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</si>
  <si>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</si>
  <si>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</si>
  <si>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</si>
  <si>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</si>
  <si>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</si>
  <si>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</si>
  <si>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</si>
  <si>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</si>
  <si>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</si>
  <si>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</si>
  <si>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</si>
  <si>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</si>
  <si>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</si>
  <si>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</si>
  <si>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</si>
  <si>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</si>
  <si>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</si>
  <si>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</si>
  <si>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</si>
  <si>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</si>
  <si>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</si>
  <si>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</si>
  <si>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</si>
  <si>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</si>
  <si>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</si>
  <si>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</si>
  <si>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</si>
  <si>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</si>
  <si>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</si>
  <si>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</si>
  <si>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</si>
  <si>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</si>
  <si>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</si>
  <si>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</si>
  <si>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</si>
  <si>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</si>
  <si>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</si>
  <si>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</si>
  <si>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</si>
  <si>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</si>
  <si>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</si>
  <si>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</si>
  <si>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</si>
  <si>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</si>
  <si>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</si>
  <si>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</si>
  <si>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</si>
  <si>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</si>
  <si>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</si>
  <si>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</si>
  <si>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</si>
  <si>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</si>
  <si>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</si>
  <si>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</si>
  <si>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</si>
  <si>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</si>
  <si>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</si>
  <si>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</si>
  <si>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</si>
  <si>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</si>
  <si>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</si>
  <si>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</si>
  <si>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</si>
  <si>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</si>
  <si>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</si>
  <si>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</si>
  <si>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</si>
  <si>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</si>
  <si>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</si>
  <si>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</si>
  <si>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</si>
  <si>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</si>
  <si>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</si>
  <si>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</si>
  <si>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</si>
  <si>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</si>
  <si>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</si>
  <si>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</si>
  <si>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</si>
  <si>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</si>
  <si>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</si>
  <si>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</si>
  <si>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</si>
  <si>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</si>
  <si>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</si>
  <si>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</si>
  <si>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</si>
  <si>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</si>
  <si>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</si>
  <si>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</si>
  <si>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</si>
  <si>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</si>
  <si>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</si>
  <si>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</si>
  <si>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</si>
  <si>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</si>
  <si>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</si>
  <si>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</si>
  <si>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</si>
  <si>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</si>
  <si>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</si>
  <si>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</si>
  <si>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</si>
  <si>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</si>
  <si>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</si>
  <si>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</si>
  <si>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</si>
  <si>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</si>
  <si>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</si>
  <si>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</si>
  <si>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</si>
  <si>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</si>
  <si>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</si>
  <si>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</si>
  <si>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</si>
  <si>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</si>
  <si>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</si>
  <si>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</si>
  <si>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</si>
  <si>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</si>
  <si>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</si>
  <si>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</si>
  <si>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</si>
  <si>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</si>
  <si>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</si>
  <si>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</si>
  <si>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</si>
  <si>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</si>
  <si>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</si>
  <si>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</si>
  <si>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</si>
  <si>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</si>
  <si>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</si>
  <si>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</si>
  <si>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</si>
  <si>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</si>
  <si>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</si>
  <si>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</si>
  <si>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</si>
  <si>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</si>
  <si>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</si>
  <si>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</si>
  <si>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</si>
  <si>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</si>
  <si>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</si>
  <si>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</si>
  <si>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</si>
  <si>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</si>
  <si>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</si>
  <si>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</si>
  <si>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</si>
  <si>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</si>
  <si>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</si>
  <si>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</si>
  <si>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</si>
  <si>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</si>
  <si>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</si>
  <si>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</si>
  <si>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</si>
  <si>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</si>
  <si>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</si>
  <si>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</si>
  <si>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</si>
  <si>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</si>
  <si>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</si>
  <si>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</si>
  <si>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</si>
  <si>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</si>
  <si>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</si>
  <si>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</si>
  <si>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</si>
  <si>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</si>
  <si>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</si>
  <si>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</si>
  <si>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</si>
  <si>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</si>
  <si>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</si>
  <si>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</si>
  <si>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</si>
  <si>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</si>
  <si>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</si>
  <si>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</si>
  <si>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</si>
  <si>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</si>
  <si>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</si>
  <si>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</si>
  <si>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</si>
  <si>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</si>
  <si>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</si>
  <si>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</si>
  <si>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</si>
  <si>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</si>
  <si>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</si>
  <si>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</si>
  <si>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</si>
  <si>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</si>
  <si>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</si>
  <si>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</si>
  <si>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</si>
  <si>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</si>
  <si>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</si>
  <si>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</si>
  <si>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</si>
  <si>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</si>
  <si>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</si>
  <si>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</si>
  <si>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</si>
  <si>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</si>
  <si>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</si>
  <si>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</si>
  <si>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</si>
  <si>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</si>
  <si>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</si>
  <si>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</si>
  <si>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</si>
  <si>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</si>
  <si>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</si>
  <si>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</si>
  <si>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</si>
  <si>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</si>
  <si>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</si>
  <si>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</si>
  <si>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</si>
  <si>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</si>
  <si>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</si>
  <si>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</si>
  <si>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</si>
  <si>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</si>
  <si>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</si>
  <si>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</si>
  <si>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</si>
  <si>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</si>
  <si>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</si>
  <si>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</si>
  <si>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</si>
  <si>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</si>
  <si>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</si>
  <si>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</si>
  <si>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</si>
  <si>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</si>
  <si>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</si>
  <si>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</si>
  <si>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</si>
  <si>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</si>
  <si>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</si>
  <si>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</si>
  <si>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</si>
  <si>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</si>
  <si>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</si>
  <si>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</si>
  <si>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</si>
  <si>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</si>
  <si>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</si>
  <si>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</si>
  <si>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</si>
  <si>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</si>
  <si>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</si>
  <si>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</si>
  <si>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</si>
  <si>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</si>
  <si>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</si>
  <si>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</si>
  <si>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</si>
  <si>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</si>
  <si>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</si>
  <si>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</si>
  <si>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</si>
  <si>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</si>
  <si>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</si>
  <si>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</si>
  <si>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</si>
  <si>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</si>
  <si>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</si>
  <si>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</si>
  <si>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</si>
  <si>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</si>
  <si>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</si>
  <si>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</si>
  <si>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</si>
  <si>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</si>
  <si>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</si>
  <si>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</si>
  <si>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</si>
  <si>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</si>
  <si>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</si>
  <si>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</si>
  <si>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</si>
  <si>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</si>
  <si>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</si>
  <si>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</si>
  <si>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</si>
  <si>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</si>
  <si>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</si>
  <si>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</si>
  <si>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</si>
  <si>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</si>
  <si>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</si>
  <si>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</si>
  <si>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</si>
  <si>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</si>
  <si>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</si>
  <si>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</si>
  <si>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</si>
  <si>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</si>
  <si>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</si>
  <si>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</si>
  <si>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</si>
  <si>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</si>
  <si>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</si>
  <si>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</si>
  <si>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</si>
  <si>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</si>
  <si>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</si>
  <si>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</si>
  <si>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</si>
  <si>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</si>
  <si>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</si>
  <si>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</si>
  <si>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</si>
  <si>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</si>
  <si>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</si>
  <si>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</si>
  <si>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</si>
  <si>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</si>
  <si>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</si>
  <si>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</si>
  <si>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</si>
  <si>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</si>
  <si>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</si>
  <si>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</si>
  <si>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</si>
  <si>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</si>
  <si>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</si>
  <si>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</si>
  <si>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</si>
  <si>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</si>
  <si>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</si>
  <si>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</si>
  <si>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</si>
  <si>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</si>
  <si>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</si>
  <si>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</si>
  <si>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</si>
  <si>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</si>
  <si>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</si>
  <si>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</si>
  <si>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</si>
  <si>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</si>
  <si>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</si>
  <si>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</si>
  <si>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</si>
  <si>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</si>
  <si>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</si>
  <si>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</si>
  <si>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</si>
  <si>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</si>
  <si>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</si>
  <si>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</si>
  <si>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</si>
  <si>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</si>
  <si>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</si>
  <si>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</si>
  <si>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</si>
  <si>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</si>
  <si>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</si>
  <si>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</si>
  <si>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</si>
  <si>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</si>
  <si>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</si>
  <si>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</si>
  <si>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</si>
  <si>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</si>
  <si>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</si>
  <si>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</si>
  <si>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</si>
  <si>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</si>
  <si>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</si>
  <si>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</si>
  <si>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</si>
  <si>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</si>
  <si>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</si>
  <si>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</si>
  <si>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</si>
  <si>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</si>
  <si>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</si>
  <si>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</si>
  <si>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</si>
  <si>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</si>
  <si>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</si>
  <si>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</si>
  <si>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</si>
  <si>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</si>
  <si>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</si>
  <si>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</si>
  <si>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</si>
  <si>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</si>
  <si>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</si>
  <si>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</si>
  <si>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</si>
  <si>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</si>
  <si>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</si>
  <si>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</si>
  <si>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</si>
  <si>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</si>
  <si>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</si>
  <si>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</si>
  <si>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</si>
  <si>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</si>
  <si>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</si>
  <si>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</si>
  <si>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</si>
  <si>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</si>
  <si>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</si>
  <si>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</si>
  <si>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</si>
  <si>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</si>
  <si>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</si>
  <si>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</si>
  <si>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</si>
  <si>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</si>
  <si>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</si>
  <si>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</si>
  <si>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</si>
  <si>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</si>
  <si>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</si>
  <si>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</si>
  <si>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</si>
  <si>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</si>
  <si>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</si>
  <si>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</si>
  <si>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</si>
  <si>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</si>
  <si>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</si>
  <si>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</si>
  <si>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</si>
  <si>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</si>
  <si>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</si>
  <si>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</si>
  <si>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</si>
  <si>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</si>
  <si>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</si>
  <si>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</si>
  <si>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</si>
  <si>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</si>
  <si>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</si>
  <si>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</si>
  <si>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</si>
  <si>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</si>
  <si>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</si>
  <si>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</si>
  <si>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</si>
  <si>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</si>
  <si>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</si>
  <si>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</si>
  <si>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</si>
  <si>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</si>
  <si>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</si>
  <si>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</si>
  <si>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</si>
  <si>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</si>
  <si>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</si>
  <si>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</si>
  <si>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</si>
  <si>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</si>
  <si>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</si>
  <si>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</si>
  <si>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</si>
  <si>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</si>
  <si>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</si>
  <si>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</si>
  <si>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</si>
  <si>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</si>
  <si>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</si>
  <si>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</si>
  <si>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</si>
  <si>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</si>
  <si>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</si>
  <si>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</si>
  <si>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</si>
  <si>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</si>
  <si>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</si>
  <si>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</si>
  <si>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</si>
  <si>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</si>
  <si>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</si>
  <si>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</si>
  <si>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</si>
  <si>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</si>
  <si>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</si>
  <si>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</si>
  <si>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</si>
  <si>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</si>
  <si>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</si>
  <si>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</si>
  <si>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</si>
  <si>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</si>
  <si>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</si>
  <si>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</si>
  <si>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</si>
  <si>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</si>
  <si>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</si>
  <si>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</si>
  <si>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</si>
  <si>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</si>
  <si>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</si>
  <si>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</si>
  <si>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</si>
  <si>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</si>
  <si>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</si>
  <si>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</si>
  <si>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</si>
  <si>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</si>
  <si>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</si>
  <si>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</si>
  <si>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</si>
  <si>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</si>
  <si>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</si>
  <si>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</si>
  <si>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</si>
  <si>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</si>
  <si>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</si>
  <si>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</si>
  <si>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</si>
  <si>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</si>
  <si>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</si>
  <si>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</si>
  <si>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</si>
  <si>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</si>
  <si>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</si>
  <si>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</si>
  <si>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</si>
  <si>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</si>
  <si>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</si>
  <si>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</si>
  <si>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</si>
  <si>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</si>
  <si>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</si>
  <si>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</si>
  <si>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</si>
  <si>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</si>
  <si>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</si>
  <si>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</si>
  <si>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</si>
  <si>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</si>
  <si>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</si>
  <si>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</si>
  <si>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</si>
  <si>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</si>
  <si>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</si>
  <si>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</si>
  <si>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</si>
  <si>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</si>
  <si>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</si>
  <si>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</si>
  <si>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</si>
  <si>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</si>
  <si>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</si>
  <si>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</si>
  <si>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</si>
  <si>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</si>
  <si>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</si>
  <si>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</si>
  <si>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</si>
  <si>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</si>
  <si>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</si>
  <si>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</si>
  <si>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</si>
  <si>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</si>
  <si>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</si>
  <si>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</si>
  <si>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</si>
  <si>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</si>
  <si>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</si>
  <si>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</si>
  <si>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</si>
  <si>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</si>
  <si>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</si>
  <si>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</si>
  <si>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</si>
  <si>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</si>
  <si>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</si>
  <si>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</si>
  <si>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</si>
  <si>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</si>
  <si>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</si>
  <si>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</si>
  <si>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</si>
  <si>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</si>
  <si>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</si>
  <si>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</si>
  <si>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</si>
  <si>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</si>
  <si>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</si>
  <si>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</si>
  <si>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</si>
  <si>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</si>
  <si>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</si>
  <si>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</si>
  <si>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</si>
  <si>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</si>
  <si>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</si>
  <si>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</si>
  <si>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</si>
  <si>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</si>
  <si>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</si>
  <si>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</si>
  <si>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</si>
  <si>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</si>
  <si>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</si>
  <si>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</si>
  <si>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</si>
  <si>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</si>
  <si>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</si>
  <si>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</si>
  <si>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</si>
  <si>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</si>
  <si>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</si>
  <si>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</si>
  <si>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</si>
  <si>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</si>
  <si>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</si>
  <si>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</si>
  <si>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</si>
  <si>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</si>
  <si>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</si>
  <si>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</si>
  <si>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</si>
  <si>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</si>
  <si>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</si>
  <si>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</si>
  <si>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</si>
  <si>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</si>
  <si>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</si>
  <si>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</si>
  <si>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</si>
  <si>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</si>
  <si>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</si>
  <si>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</si>
  <si>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</si>
  <si>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</si>
  <si>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</si>
  <si>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</si>
  <si>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</si>
  <si>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</si>
  <si>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</si>
  <si>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</si>
  <si>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</si>
  <si>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</si>
  <si>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</si>
  <si>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</si>
  <si>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</si>
  <si>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</si>
  <si>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</si>
  <si>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</si>
  <si>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</si>
  <si>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</si>
  <si>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</si>
  <si>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</si>
  <si>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</si>
  <si>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</si>
  <si>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</si>
  <si>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</si>
  <si>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</si>
  <si>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</si>
  <si>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</si>
  <si>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</si>
  <si>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</si>
  <si>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</si>
  <si>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</si>
  <si>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</si>
  <si>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</si>
  <si>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</si>
  <si>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</si>
  <si>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</si>
  <si>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</si>
  <si>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</si>
  <si>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</si>
  <si>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</si>
  <si>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</si>
  <si>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</si>
  <si>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</si>
  <si>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</si>
  <si>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</si>
  <si>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</si>
  <si>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</si>
  <si>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</si>
  <si>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</si>
  <si>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</si>
  <si>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</si>
  <si>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</si>
  <si>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</si>
  <si>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</si>
  <si>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</si>
  <si>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</si>
  <si>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</si>
  <si>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</si>
  <si>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</si>
  <si>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</si>
  <si>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</si>
  <si>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</si>
  <si>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</si>
  <si>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</si>
  <si>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</si>
  <si>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</si>
  <si>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</si>
  <si>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</si>
  <si>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</si>
  <si>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</si>
  <si>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</si>
  <si>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</si>
  <si>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</si>
  <si>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</si>
  <si>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</si>
  <si>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</si>
  <si>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</si>
  <si>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</si>
  <si>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</si>
  <si>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</si>
  <si>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</si>
  <si>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</si>
  <si>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</si>
  <si>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</si>
  <si>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</si>
  <si>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</si>
  <si>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</si>
  <si>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</si>
  <si>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</si>
  <si>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</si>
  <si>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</si>
  <si>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</si>
  <si>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</si>
  <si>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</si>
  <si>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</si>
  <si>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</si>
  <si>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</si>
  <si>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</si>
  <si>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</si>
  <si>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</si>
  <si>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</si>
  <si>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</si>
  <si>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</si>
  <si>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</si>
  <si>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</si>
  <si>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</si>
  <si>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</si>
  <si>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</si>
  <si>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</si>
  <si>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</si>
  <si>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</si>
  <si>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</si>
  <si>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</si>
  <si>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</si>
  <si>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</si>
  <si>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</si>
  <si>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</si>
  <si>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</si>
  <si>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</si>
  <si>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</si>
  <si>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</si>
  <si>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</si>
  <si>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</si>
  <si>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</si>
  <si>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</si>
  <si>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</si>
  <si>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</si>
  <si>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</si>
  <si>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</si>
  <si>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</si>
  <si>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</si>
  <si>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</si>
  <si>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</si>
  <si>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</si>
  <si>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</si>
  <si>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</si>
  <si>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</si>
  <si>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</si>
  <si>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</si>
  <si>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</si>
  <si>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</si>
  <si>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</si>
  <si>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</si>
  <si>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</si>
  <si>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</si>
  <si>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</si>
  <si>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</si>
  <si>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</si>
  <si>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</si>
  <si>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</si>
  <si>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</si>
  <si>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</si>
  <si>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</si>
  <si>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</si>
  <si>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</si>
  <si>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</si>
  <si>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</si>
  <si>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</si>
  <si>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</si>
  <si>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</si>
  <si>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</si>
  <si>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</si>
  <si>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</si>
  <si>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</si>
  <si>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</si>
  <si>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</si>
  <si>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</si>
  <si>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</si>
  <si>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</si>
  <si>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</si>
  <si>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</si>
  <si>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</si>
  <si>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</si>
  <si>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</si>
  <si>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</si>
  <si>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</si>
  <si>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</si>
  <si>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</si>
  <si>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</si>
  <si>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</si>
  <si>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</si>
  <si>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</si>
  <si>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</si>
  <si>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</si>
  <si>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</si>
  <si>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</si>
  <si>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</si>
  <si>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</si>
  <si>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</si>
  <si>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</si>
  <si>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</si>
  <si>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</si>
  <si>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</si>
  <si>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</si>
  <si>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</si>
  <si>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</si>
  <si>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</si>
  <si>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</si>
  <si>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</si>
  <si>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</si>
  <si>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</si>
  <si>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</si>
  <si>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</si>
  <si>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</si>
  <si>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</si>
  <si>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</si>
  <si>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</si>
  <si>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</si>
  <si>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</si>
  <si>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</si>
  <si>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</si>
  <si>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</si>
  <si>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</si>
  <si>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</si>
  <si>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</si>
  <si>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</si>
  <si>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</si>
  <si>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</si>
  <si>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</si>
  <si>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</si>
  <si>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</si>
  <si>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</si>
  <si>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</si>
  <si>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</si>
  <si>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</si>
  <si>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</si>
  <si>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</si>
  <si>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</si>
  <si>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</si>
  <si>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</si>
  <si>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</si>
  <si>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</si>
  <si>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</si>
  <si>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</si>
  <si>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</si>
  <si>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</si>
  <si>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</si>
  <si>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</si>
  <si>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</si>
  <si>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</si>
  <si>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</si>
  <si>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</si>
  <si>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</si>
  <si>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</si>
  <si>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</si>
  <si>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</si>
  <si>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</si>
  <si>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</si>
  <si>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</si>
  <si>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</si>
  <si>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</si>
  <si>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</si>
  <si>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</si>
  <si>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</si>
  <si>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</si>
  <si>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</si>
  <si>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</si>
  <si>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</si>
  <si>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</si>
  <si>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</si>
  <si>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</si>
  <si>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</si>
  <si>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</si>
  <si>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</si>
  <si>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</si>
  <si>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</si>
  <si>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</si>
  <si>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</si>
  <si>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</si>
  <si>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</si>
  <si>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</si>
  <si>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</si>
  <si>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</si>
  <si>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</si>
  <si>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</si>
  <si>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</si>
  <si>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</si>
  <si>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</si>
  <si>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</si>
  <si>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</si>
  <si>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</si>
  <si>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</si>
  <si>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</si>
  <si>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</si>
  <si>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</si>
  <si>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</si>
  <si>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</si>
  <si>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</si>
  <si>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</si>
  <si>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</si>
  <si>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</si>
  <si>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</si>
  <si>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</si>
  <si>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</si>
  <si>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</si>
  <si>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</si>
  <si>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</si>
  <si>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</si>
  <si>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</si>
  <si>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</si>
  <si>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</si>
  <si>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</si>
  <si>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</si>
  <si>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</si>
  <si>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</si>
  <si>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</si>
  <si>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</si>
  <si>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</si>
  <si>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</si>
  <si>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</si>
  <si>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</si>
  <si>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</si>
  <si>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</si>
  <si>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</si>
  <si>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</si>
  <si>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</si>
  <si>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</si>
  <si>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</si>
  <si>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</si>
  <si>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</si>
  <si>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</si>
  <si>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</si>
  <si>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</si>
  <si>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</si>
  <si>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</si>
  <si>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</si>
  <si>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</si>
  <si>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</si>
  <si>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</si>
  <si>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</si>
  <si>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</si>
  <si>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</si>
  <si>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</si>
  <si>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</si>
  <si>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</si>
  <si>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</si>
  <si>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</si>
  <si>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</si>
  <si>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</si>
  <si>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</si>
  <si>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</si>
  <si>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</si>
  <si>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</si>
  <si>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</si>
  <si>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</si>
  <si>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</si>
  <si>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</si>
  <si>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</si>
  <si>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</si>
  <si>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</si>
  <si>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</si>
  <si>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</si>
  <si>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</si>
  <si>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</si>
  <si>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</si>
  <si>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</si>
  <si>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</si>
  <si>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</si>
  <si>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</si>
  <si>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</si>
  <si>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</si>
  <si>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</si>
  <si>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</si>
  <si>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</si>
  <si>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</si>
  <si>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</si>
  <si>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</si>
  <si>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</si>
  <si>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</si>
  <si>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</si>
  <si>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</si>
  <si>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</si>
  <si>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</si>
  <si>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</si>
  <si>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</si>
  <si>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</si>
  <si>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</si>
  <si>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</si>
  <si>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</si>
  <si>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</si>
  <si>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</si>
  <si>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</si>
  <si>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</si>
  <si>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</si>
  <si>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</si>
  <si>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</si>
  <si>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</si>
  <si>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</si>
  <si>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</si>
  <si>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</si>
  <si>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</si>
  <si>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</si>
  <si>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</si>
  <si>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</si>
  <si>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</si>
  <si>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</si>
  <si>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</si>
  <si>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</si>
  <si>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</si>
  <si>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</si>
  <si>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</si>
  <si>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</si>
  <si>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</si>
  <si>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</si>
  <si>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</si>
  <si>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</si>
  <si>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</si>
  <si>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</si>
  <si>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</si>
  <si>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</si>
  <si>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</si>
  <si>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</si>
  <si>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</si>
  <si>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</si>
  <si>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</si>
  <si>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</si>
  <si>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</si>
  <si>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</si>
  <si>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</si>
  <si>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</si>
  <si>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</si>
  <si>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</si>
  <si>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</si>
  <si>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</si>
  <si>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</si>
  <si>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</si>
  <si>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</si>
  <si>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</si>
  <si>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</si>
  <si>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</si>
  <si>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</si>
  <si>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</si>
  <si>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</si>
  <si>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</si>
  <si>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</si>
  <si>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</si>
  <si>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</si>
  <si>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</si>
  <si>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</si>
  <si>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</si>
  <si>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</si>
  <si>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</si>
  <si>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</si>
  <si>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</si>
  <si>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</si>
  <si>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</si>
  <si>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</si>
  <si>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</si>
  <si>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</si>
  <si>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</si>
  <si>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</si>
  <si>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</si>
  <si>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</si>
  <si>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</si>
  <si>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</si>
  <si>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</si>
  <si>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</si>
  <si>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</si>
  <si>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</si>
  <si>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</si>
  <si>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</si>
  <si>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</si>
  <si>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</si>
  <si>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</si>
  <si>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</si>
  <si>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</si>
  <si>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</si>
  <si>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</si>
  <si>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</si>
  <si>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</si>
  <si>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</si>
  <si>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</si>
  <si>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</si>
  <si>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</si>
  <si>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</si>
  <si>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</si>
  <si>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</si>
  <si>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</si>
  <si>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</si>
  <si>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</si>
  <si>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</si>
  <si>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</si>
  <si>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</si>
  <si>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</si>
  <si>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</si>
  <si>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</si>
  <si>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</si>
  <si>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</si>
  <si>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</si>
  <si>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</si>
  <si>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</si>
  <si>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</si>
  <si>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</si>
  <si>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</si>
  <si>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</si>
  <si>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</si>
  <si>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</si>
  <si>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</si>
  <si>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</si>
  <si>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</si>
  <si>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</si>
  <si>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</si>
  <si>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</si>
  <si>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</si>
  <si>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</si>
  <si>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</si>
  <si>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</si>
  <si>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</si>
  <si>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</si>
  <si>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</si>
  <si>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</si>
  <si>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</si>
  <si>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</si>
  <si>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</si>
  <si>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</si>
  <si>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</si>
  <si>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</si>
  <si>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</si>
  <si>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</si>
  <si>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</si>
  <si>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</si>
  <si>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</si>
  <si>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</si>
  <si>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</si>
  <si>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</si>
  <si>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</si>
  <si>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</si>
  <si>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</si>
  <si>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</si>
  <si>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</si>
  <si>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</si>
  <si>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</si>
  <si>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</si>
  <si>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</si>
  <si>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</si>
  <si>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</si>
  <si>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</si>
  <si>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</si>
  <si>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</si>
  <si>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</si>
  <si>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</si>
  <si>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</si>
  <si>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</si>
  <si>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</si>
  <si>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</si>
  <si>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</si>
  <si>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</si>
  <si>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</si>
  <si>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</si>
  <si>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</si>
  <si>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</si>
  <si>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</si>
  <si>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</si>
  <si>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</si>
  <si>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</si>
  <si>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</si>
  <si>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</si>
  <si>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</si>
  <si>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</si>
  <si>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</si>
  <si>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</si>
  <si>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</si>
  <si>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</si>
  <si>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</si>
  <si>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</si>
  <si>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</si>
  <si>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</si>
  <si>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</si>
  <si>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</si>
  <si>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</si>
  <si>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</si>
  <si>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</si>
  <si>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</si>
  <si>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</si>
  <si>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</si>
  <si>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</si>
  <si>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</si>
  <si>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</si>
  <si>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</si>
  <si>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</si>
  <si>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</si>
  <si>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</si>
  <si>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</si>
  <si>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</si>
  <si>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</si>
  <si>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</si>
  <si>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</si>
  <si>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</si>
  <si>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</si>
  <si>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</si>
  <si>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</si>
  <si>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</si>
  <si>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</si>
  <si>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</si>
  <si>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</si>
  <si>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</si>
  <si>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</si>
  <si>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</si>
  <si>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</si>
  <si>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</si>
  <si>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</si>
  <si>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</si>
  <si>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</si>
  <si>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</si>
  <si>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</si>
  <si>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</si>
  <si>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</si>
  <si>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</si>
  <si>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</si>
  <si>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</si>
  <si>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</si>
  <si>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</si>
  <si>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</si>
  <si>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</si>
  <si>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</si>
  <si>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</si>
  <si>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</si>
  <si>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</si>
  <si>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</si>
  <si>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</si>
  <si>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</si>
  <si>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</si>
  <si>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</si>
  <si>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</si>
  <si>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</si>
  <si>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</si>
  <si>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</si>
  <si>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</si>
  <si>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</si>
  <si>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</si>
  <si>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</si>
  <si>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</si>
  <si>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</si>
  <si>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</si>
  <si>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</si>
  <si>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</si>
  <si>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</si>
  <si>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</si>
  <si>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</si>
  <si>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</si>
  <si>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</si>
  <si>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</si>
  <si>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</si>
  <si>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</si>
  <si>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</si>
  <si>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</si>
  <si>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</si>
  <si>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</si>
  <si>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</si>
  <si>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</si>
  <si>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</si>
  <si>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</si>
  <si>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</si>
  <si>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</si>
  <si>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</si>
  <si>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</si>
  <si>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</si>
  <si>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</si>
  <si>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</si>
  <si>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</si>
  <si>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</si>
  <si>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</si>
  <si>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</si>
  <si>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</si>
  <si>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</si>
  <si>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</si>
  <si>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</si>
  <si>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</si>
  <si>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</si>
  <si>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</si>
  <si>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</si>
  <si>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</si>
  <si>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</si>
  <si>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</si>
  <si>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</si>
  <si>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</si>
  <si>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</si>
  <si>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</si>
  <si>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</si>
  <si>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</si>
  <si>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</si>
  <si>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</si>
  <si>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</si>
  <si>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</si>
  <si>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</si>
  <si>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</si>
  <si>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</si>
  <si>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</si>
  <si>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</si>
  <si>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</si>
  <si>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</si>
  <si>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</si>
  <si>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</si>
  <si>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</si>
  <si>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</si>
  <si>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</si>
  <si>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</si>
  <si>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</si>
  <si>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</si>
  <si>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</si>
  <si>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</si>
  <si>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</si>
  <si>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</si>
  <si>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</si>
  <si>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</si>
  <si>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</si>
  <si>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</si>
  <si>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</si>
  <si>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</si>
  <si>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</si>
  <si>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</si>
  <si>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</si>
  <si>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</si>
  <si>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</si>
  <si>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</si>
  <si>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</si>
  <si>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</si>
  <si>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</si>
  <si>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</si>
  <si>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</si>
  <si>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</si>
  <si>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</si>
  <si>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</si>
  <si>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</si>
  <si>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</si>
  <si>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</si>
  <si>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</si>
  <si>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</si>
  <si>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</si>
  <si>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</si>
  <si>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</si>
  <si>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</si>
  <si>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</si>
  <si>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</si>
  <si>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</si>
  <si>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</si>
  <si>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</si>
  <si>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</si>
  <si>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</si>
  <si>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</si>
  <si>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</si>
  <si>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</si>
  <si>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</si>
  <si>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</si>
  <si>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</si>
  <si>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</si>
  <si>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</si>
  <si>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</si>
  <si>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</si>
  <si>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</si>
  <si>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</si>
  <si>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</si>
  <si>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</si>
  <si>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</si>
  <si>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</si>
  <si>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</si>
  <si>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</si>
  <si>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</si>
  <si>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</si>
  <si>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</si>
  <si>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</si>
  <si>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</si>
  <si>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</si>
  <si>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</si>
  <si>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</si>
  <si>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</si>
  <si>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</si>
  <si>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</si>
  <si>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</si>
  <si>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</si>
  <si>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</si>
  <si>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</si>
  <si>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</si>
  <si>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</si>
  <si>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</si>
  <si>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</si>
  <si>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</si>
  <si>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</si>
  <si>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</si>
  <si>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</si>
  <si>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</si>
  <si>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</si>
  <si>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</si>
  <si>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</si>
  <si>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</si>
  <si>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</si>
  <si>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</si>
  <si>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</si>
  <si>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</si>
  <si>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</si>
  <si>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</si>
  <si>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</si>
  <si>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</si>
  <si>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</si>
  <si>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</si>
  <si>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</si>
  <si>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</si>
  <si>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</si>
  <si>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</si>
  <si>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</si>
  <si>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</si>
  <si>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</si>
  <si>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</si>
  <si>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</si>
  <si>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</si>
  <si>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</si>
  <si>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</si>
  <si>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</si>
  <si>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</si>
  <si>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</si>
  <si>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</si>
  <si>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</si>
  <si>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</si>
  <si>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</si>
  <si>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</si>
  <si>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</si>
  <si>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</si>
  <si>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</si>
  <si>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</si>
  <si>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</si>
  <si>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</si>
  <si>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</si>
  <si>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</si>
  <si>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</si>
  <si>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</si>
  <si>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</si>
  <si>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</si>
  <si>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</si>
  <si>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</si>
  <si>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</si>
  <si>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</si>
  <si>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</si>
  <si>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</si>
  <si>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</si>
  <si>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</si>
  <si>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</si>
  <si>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</si>
  <si>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</si>
  <si>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</si>
  <si>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</si>
  <si>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</si>
  <si>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</si>
  <si>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</si>
  <si>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</si>
  <si>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</si>
  <si>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</si>
  <si>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</si>
  <si>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</si>
  <si>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</si>
  <si>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</si>
  <si>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</si>
  <si>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</si>
  <si>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</si>
  <si>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</si>
  <si>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</si>
  <si>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</si>
  <si>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</si>
  <si>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</si>
  <si>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</si>
  <si>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</si>
  <si>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</si>
  <si>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</si>
  <si>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</si>
  <si>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</si>
  <si>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</si>
  <si>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</si>
  <si>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</si>
  <si>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</si>
  <si>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</si>
  <si>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</si>
  <si>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</si>
  <si>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</si>
  <si>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</si>
  <si>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</si>
  <si>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</si>
  <si>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</si>
  <si>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</si>
  <si>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</si>
  <si>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</si>
  <si>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</si>
  <si>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</si>
  <si>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</si>
  <si>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</si>
  <si>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</si>
  <si>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</si>
  <si>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</si>
  <si>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</si>
  <si>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</si>
  <si>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</si>
  <si>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</si>
  <si>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</si>
  <si>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</si>
  <si>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</si>
  <si>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</si>
  <si>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</si>
  <si>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</si>
  <si>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</si>
  <si>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</si>
  <si>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</si>
  <si>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</si>
  <si>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</si>
  <si>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</si>
  <si>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</si>
  <si>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</si>
  <si>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</si>
  <si>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</si>
  <si>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</si>
  <si>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</si>
  <si>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</si>
  <si>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</si>
  <si>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</si>
  <si>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</si>
  <si>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</si>
  <si>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</si>
  <si>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</si>
  <si>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</si>
  <si>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</si>
  <si>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</si>
  <si>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</si>
  <si>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</si>
  <si>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</si>
  <si>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</si>
  <si>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</si>
  <si>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</si>
  <si>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</si>
  <si>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</si>
  <si>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</si>
  <si>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</si>
  <si>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</si>
  <si>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</si>
  <si>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</si>
  <si>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</si>
  <si>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</si>
  <si>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</si>
  <si>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</si>
  <si>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</si>
  <si>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</si>
  <si>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</si>
  <si>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</si>
  <si>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</si>
  <si>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</si>
  <si>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</si>
  <si>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</si>
  <si>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</si>
  <si>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</si>
  <si>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</si>
  <si>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</si>
  <si>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</si>
  <si>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</si>
  <si>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</si>
  <si>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</si>
  <si>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</si>
  <si>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</si>
  <si>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</si>
  <si>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</si>
  <si>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</si>
  <si>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</si>
  <si>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</si>
  <si>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</si>
  <si>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</si>
  <si>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</si>
  <si>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</si>
  <si>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</si>
  <si>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</si>
  <si>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</si>
  <si>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</si>
  <si>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</si>
  <si>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</si>
  <si>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</si>
  <si>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</si>
  <si>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</si>
  <si>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</si>
  <si>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</si>
  <si>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</si>
  <si>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</si>
  <si>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</si>
  <si>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</si>
  <si>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</si>
  <si>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</si>
  <si>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</si>
  <si>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</si>
  <si>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</si>
  <si>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</si>
  <si>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</si>
  <si>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</si>
  <si>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</si>
  <si>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</si>
  <si>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</si>
  <si>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</si>
  <si>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</si>
  <si>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</si>
  <si>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</si>
  <si>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</si>
  <si>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</si>
  <si>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</si>
  <si>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</si>
  <si>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</si>
  <si>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</si>
  <si>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</si>
  <si>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</si>
  <si>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</si>
  <si>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</si>
  <si>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</si>
  <si>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</si>
  <si>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</si>
  <si>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</si>
  <si>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</si>
  <si>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</si>
  <si>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</si>
  <si>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</si>
  <si>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</si>
  <si>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</si>
  <si>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</si>
  <si>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</si>
  <si>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</si>
  <si>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</si>
  <si>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</si>
  <si>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</si>
  <si>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</si>
  <si>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</si>
  <si>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</si>
  <si>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</si>
  <si>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</si>
  <si>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</si>
  <si>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</si>
  <si>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</si>
  <si>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</si>
  <si>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</si>
  <si>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</si>
  <si>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</si>
  <si>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</si>
  <si>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</si>
  <si>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</si>
  <si>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</si>
  <si>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</si>
  <si>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</si>
  <si>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</si>
  <si>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</si>
  <si>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</si>
  <si>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</si>
  <si>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</si>
  <si>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</si>
  <si>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</si>
  <si>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</si>
  <si>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</si>
  <si>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</si>
  <si>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</si>
  <si>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</si>
  <si>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</si>
  <si>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</si>
  <si>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</si>
  <si>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</si>
  <si>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</si>
  <si>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</si>
  <si>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</si>
  <si>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</si>
  <si>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</si>
  <si>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</si>
  <si>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</si>
  <si>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</si>
  <si>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</si>
  <si>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</si>
  <si>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</si>
  <si>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</si>
  <si>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</si>
  <si>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</si>
  <si>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</si>
  <si>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</si>
  <si>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</si>
  <si>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</si>
  <si>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</si>
  <si>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</si>
  <si>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</si>
  <si>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</si>
  <si>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</si>
  <si>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</si>
  <si>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</si>
  <si>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</si>
  <si>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</si>
  <si>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</si>
  <si>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</si>
  <si>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</si>
  <si>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</si>
  <si>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</si>
  <si>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</si>
  <si>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</si>
  <si>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</si>
  <si>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</si>
  <si>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</si>
  <si>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</si>
  <si>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</si>
  <si>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</si>
  <si>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</si>
  <si>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</si>
  <si>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</si>
  <si>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</si>
  <si>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</si>
  <si>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</si>
  <si>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</si>
  <si>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</si>
  <si>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</si>
  <si>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</si>
  <si>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</si>
  <si>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</si>
  <si>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</si>
  <si>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</si>
  <si>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</si>
  <si>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</si>
  <si>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</si>
  <si>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</si>
  <si>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</si>
  <si>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</si>
  <si>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</si>
  <si>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</si>
  <si>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</si>
  <si>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</si>
  <si>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</si>
  <si>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</si>
  <si>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</si>
  <si>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</si>
  <si>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</si>
  <si>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</si>
  <si>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</si>
  <si>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</si>
  <si>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</si>
  <si>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</si>
  <si>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</si>
  <si>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</si>
  <si>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</si>
  <si>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</si>
  <si>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</si>
  <si>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</si>
  <si>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</si>
  <si>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</si>
  <si>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</si>
  <si>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</si>
  <si>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</si>
  <si>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</si>
  <si>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</si>
  <si>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</si>
  <si>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</si>
  <si>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</si>
  <si>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</si>
  <si>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</si>
  <si>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</si>
  <si>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</si>
  <si>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</si>
  <si>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</si>
  <si>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</si>
  <si>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</si>
  <si>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</si>
  <si>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</si>
  <si>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</si>
  <si>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</si>
  <si>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</si>
  <si>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</si>
  <si>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</si>
  <si>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</si>
  <si>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</si>
  <si>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</si>
  <si>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</si>
  <si>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</si>
  <si>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</si>
  <si>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</si>
  <si>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</si>
  <si>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</si>
  <si>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</si>
  <si>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</si>
  <si>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</si>
  <si>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</si>
  <si>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</si>
  <si>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</si>
  <si>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</si>
  <si>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</si>
  <si>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</si>
  <si>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</si>
  <si>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</si>
  <si>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</si>
  <si>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</si>
  <si>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</si>
  <si>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</si>
  <si>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</si>
  <si>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</si>
  <si>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</si>
  <si>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</si>
  <si>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</si>
  <si>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</si>
  <si>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</si>
  <si>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</si>
  <si>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</si>
  <si>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</si>
  <si>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</si>
  <si>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</si>
  <si>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</si>
  <si>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</si>
  <si>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</si>
  <si>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</si>
  <si>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</si>
  <si>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</si>
  <si>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</si>
  <si>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</si>
  <si>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</si>
  <si>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</si>
  <si>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</si>
  <si>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</si>
  <si>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</si>
  <si>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</si>
  <si>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</si>
  <si>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</si>
  <si>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</si>
  <si>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</si>
  <si>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</si>
  <si>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</si>
  <si>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</si>
  <si>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</si>
  <si>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</si>
  <si>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</si>
  <si>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</si>
  <si>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</si>
  <si>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</si>
  <si>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</si>
  <si>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</si>
  <si>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</si>
  <si>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</si>
  <si>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</si>
  <si>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</si>
  <si>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</si>
  <si>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</si>
  <si>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</si>
  <si>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</si>
  <si>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</si>
  <si>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</si>
  <si>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</si>
  <si>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</si>
  <si>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</si>
  <si>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</si>
  <si>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</si>
  <si>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</si>
  <si>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</si>
  <si>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</si>
  <si>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</si>
  <si>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</si>
  <si>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</si>
  <si>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</si>
  <si>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</si>
  <si>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</si>
  <si>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</si>
  <si>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</si>
  <si>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</si>
  <si>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</si>
  <si>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</si>
  <si>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</si>
  <si>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</si>
  <si>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</si>
  <si>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</si>
  <si>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</si>
  <si>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</si>
  <si>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</si>
  <si>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</si>
  <si>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</si>
  <si>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</si>
  <si>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</si>
  <si>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</si>
  <si>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</si>
  <si>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</si>
  <si>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</si>
  <si>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</si>
  <si>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</si>
  <si>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</si>
  <si>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</si>
  <si>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</si>
  <si>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</si>
  <si>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</si>
  <si>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</si>
  <si>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</si>
  <si>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</si>
  <si>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</si>
  <si>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</si>
  <si>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</si>
  <si>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</si>
  <si>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</si>
  <si>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</si>
  <si>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</si>
  <si>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</si>
  <si>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</si>
  <si>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</si>
  <si>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</si>
  <si>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</si>
  <si>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</si>
  <si>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</si>
  <si>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</si>
  <si>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</si>
  <si>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</si>
  <si>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</si>
  <si>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</si>
  <si>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</si>
  <si>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</si>
  <si>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</si>
  <si>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</si>
  <si>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</si>
  <si>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</si>
  <si>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</si>
  <si>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</si>
  <si>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</si>
  <si>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</si>
  <si>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</si>
  <si>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</si>
  <si>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</si>
  <si>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</si>
  <si>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</si>
  <si>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</si>
  <si>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</si>
  <si>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</si>
  <si>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</si>
  <si>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</si>
  <si>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</si>
  <si>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</si>
  <si>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</si>
  <si>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</si>
  <si>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</si>
  <si>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</si>
  <si>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</si>
  <si>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</si>
  <si>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</si>
  <si>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</si>
  <si>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</si>
  <si>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</si>
  <si>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</si>
  <si>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</si>
  <si>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</si>
  <si>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</si>
  <si>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</si>
  <si>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</si>
  <si>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</si>
  <si>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</si>
  <si>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</si>
  <si>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</si>
  <si>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</si>
  <si>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</si>
  <si>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</si>
  <si>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</si>
  <si>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</si>
  <si>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</si>
  <si>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</si>
  <si>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</si>
  <si>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</si>
  <si>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</si>
  <si>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</si>
  <si>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</si>
  <si>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</si>
  <si>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</si>
  <si>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</si>
  <si>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</si>
  <si>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</si>
  <si>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</si>
  <si>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</si>
  <si>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</si>
  <si>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</si>
  <si>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</si>
  <si>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</si>
  <si>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</si>
  <si>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</si>
  <si>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</si>
  <si>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</si>
  <si>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</si>
  <si>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</si>
  <si>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</si>
  <si>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</si>
  <si>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</si>
  <si>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</si>
  <si>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</si>
  <si>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</si>
  <si>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</si>
  <si>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</si>
  <si>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</si>
  <si>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</si>
  <si>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</si>
  <si>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</si>
  <si>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</si>
  <si>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</si>
  <si>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</si>
  <si>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</si>
  <si>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</si>
  <si>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</si>
  <si>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</si>
  <si>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</si>
  <si>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</si>
  <si>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</si>
  <si>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</si>
  <si>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</si>
  <si>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</si>
  <si>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</si>
  <si>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</si>
  <si>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</si>
  <si>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</si>
  <si>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</si>
  <si>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</si>
  <si>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</si>
  <si>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</si>
  <si>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</si>
  <si>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</si>
  <si>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</si>
  <si>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</si>
  <si>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</si>
  <si>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</si>
  <si>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</si>
  <si>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</si>
  <si>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</si>
  <si>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</si>
  <si>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</si>
  <si>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</si>
  <si>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</si>
  <si>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</si>
  <si>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</si>
  <si>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</si>
  <si>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</si>
  <si>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</si>
  <si>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</si>
  <si>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</si>
  <si>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</si>
  <si>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</si>
  <si>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</si>
  <si>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</si>
  <si>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</si>
  <si>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</si>
  <si>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</si>
  <si>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</si>
  <si>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</si>
  <si>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</si>
  <si>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</si>
  <si>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</si>
  <si>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</si>
  <si>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</si>
  <si>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</si>
  <si>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</si>
  <si>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</si>
  <si>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</si>
  <si>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</si>
  <si>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</si>
  <si>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</si>
  <si>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</si>
  <si>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</si>
  <si>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</si>
  <si>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</si>
  <si>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</si>
  <si>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</si>
  <si>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</si>
  <si>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</si>
  <si>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</si>
  <si>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</si>
  <si>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</si>
  <si>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</si>
  <si>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</si>
  <si>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</si>
  <si>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</si>
  <si>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</si>
  <si>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</si>
  <si>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</si>
  <si>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</si>
  <si>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</si>
  <si>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</si>
  <si>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</si>
  <si>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</si>
  <si>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</si>
  <si>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</si>
  <si>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</si>
  <si>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</si>
  <si>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</si>
  <si>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</si>
  <si>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</si>
  <si>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</si>
  <si>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</si>
  <si>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</si>
  <si>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</si>
  <si>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</si>
  <si>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</si>
  <si>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</si>
  <si>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</si>
  <si>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</si>
  <si>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</si>
  <si>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</si>
  <si>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</si>
  <si>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</si>
  <si>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</si>
  <si>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</si>
  <si>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</si>
  <si>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</si>
  <si>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</si>
  <si>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</si>
  <si>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</si>
  <si>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</si>
  <si>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</si>
  <si>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</si>
  <si>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</si>
  <si>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</si>
  <si>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</si>
  <si>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</si>
  <si>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</si>
  <si>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</si>
  <si>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</si>
  <si>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</si>
  <si>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</si>
  <si>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</si>
  <si>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</si>
  <si>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</si>
  <si>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</si>
  <si>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</si>
  <si>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</si>
  <si>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</si>
  <si>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</si>
  <si>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</si>
  <si>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</si>
  <si>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</si>
  <si>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</si>
  <si>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</si>
  <si>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</si>
  <si>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</si>
  <si>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</si>
  <si>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</si>
  <si>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</si>
  <si>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</si>
  <si>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</si>
  <si>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</si>
  <si>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</si>
  <si>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</si>
  <si>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</si>
  <si>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</si>
  <si>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</si>
  <si>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</si>
  <si>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</si>
  <si>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</si>
  <si>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</si>
  <si>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</si>
  <si>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</si>
  <si>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</si>
  <si>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</si>
  <si>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</si>
  <si>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</si>
  <si>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</si>
  <si>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</si>
  <si>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</si>
  <si>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</si>
  <si>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</si>
  <si>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</si>
  <si>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</si>
  <si>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</si>
  <si>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</si>
  <si>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</si>
  <si>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</si>
  <si>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</si>
  <si>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</si>
  <si>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</si>
  <si>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</si>
  <si>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</si>
  <si>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</si>
  <si>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</si>
  <si>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</si>
  <si>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</si>
  <si>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</si>
  <si>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</si>
  <si>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</si>
  <si>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</si>
  <si>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</si>
  <si>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</si>
  <si>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</si>
  <si>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</si>
  <si>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</si>
  <si>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</si>
  <si>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</si>
  <si>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</si>
  <si>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</si>
  <si>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</si>
  <si>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</si>
  <si>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</si>
  <si>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</si>
  <si>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</si>
  <si>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</si>
  <si>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</si>
  <si>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</si>
  <si>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</si>
  <si>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</si>
  <si>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</si>
  <si>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</si>
  <si>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</si>
  <si>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</si>
  <si>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</si>
  <si>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</si>
  <si>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</si>
  <si>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</si>
  <si>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</si>
  <si>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</si>
  <si>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</si>
  <si>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</si>
  <si>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</si>
  <si>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</si>
  <si>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</si>
  <si>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</si>
  <si>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</si>
  <si>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</si>
  <si>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</si>
  <si>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</si>
  <si>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</si>
  <si>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</si>
  <si>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</si>
  <si>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</si>
  <si>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</si>
  <si>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</si>
  <si>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</si>
  <si>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</si>
  <si>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</si>
  <si>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</si>
  <si>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</si>
  <si>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</si>
  <si>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</si>
  <si>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</si>
  <si>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</si>
  <si>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</si>
  <si>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</si>
  <si>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</si>
  <si>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</si>
  <si>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</si>
  <si>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</si>
  <si>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</si>
  <si>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</si>
  <si>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</si>
  <si>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</si>
  <si>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</si>
  <si>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</si>
  <si>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</si>
  <si>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</si>
  <si>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</si>
  <si>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</si>
  <si>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</si>
  <si>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</si>
  <si>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</si>
  <si>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</si>
  <si>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</si>
  <si>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</si>
  <si>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</si>
  <si>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</si>
  <si>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</si>
  <si>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</si>
  <si>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</si>
  <si>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</si>
  <si>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</si>
  <si>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</si>
  <si>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</si>
  <si>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</si>
  <si>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</si>
  <si>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</si>
  <si>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</si>
  <si>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</si>
  <si>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</si>
  <si>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</si>
  <si>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</si>
  <si>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</si>
  <si>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</si>
  <si>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</si>
  <si>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</si>
  <si>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</si>
  <si>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</si>
  <si>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</si>
  <si>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</si>
  <si>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</si>
  <si>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</si>
  <si>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</si>
  <si>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</si>
  <si>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</si>
  <si>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</si>
  <si>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</si>
  <si>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</si>
  <si>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</si>
  <si>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</si>
  <si>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</si>
  <si>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</si>
  <si>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</si>
  <si>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</si>
  <si>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</si>
  <si>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</si>
  <si>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</si>
  <si>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</si>
  <si>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</si>
  <si>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</si>
  <si>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</si>
  <si>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</si>
  <si>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</si>
  <si>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</si>
  <si>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</si>
  <si>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</si>
  <si>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</si>
  <si>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</si>
  <si>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</si>
  <si>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</si>
  <si>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</si>
  <si>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</si>
  <si>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</si>
  <si>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</si>
  <si>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</si>
  <si>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</si>
  <si>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</si>
  <si>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</si>
  <si>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</si>
  <si>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</si>
  <si>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</si>
  <si>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</si>
  <si>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</si>
  <si>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</si>
  <si>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</si>
  <si>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</si>
  <si>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</si>
  <si>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</si>
  <si>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</si>
  <si>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</si>
  <si>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</si>
  <si>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</si>
  <si>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</si>
  <si>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</si>
  <si>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</si>
  <si>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</si>
  <si>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</si>
  <si>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</si>
  <si>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</si>
  <si>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</si>
  <si>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</si>
  <si>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</si>
  <si>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</si>
  <si>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</si>
  <si>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</si>
  <si>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</si>
  <si>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</si>
  <si>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</si>
  <si>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</si>
  <si>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</si>
  <si>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</si>
  <si>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</si>
  <si>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</si>
  <si>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</si>
  <si>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</si>
  <si>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</si>
  <si>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</si>
  <si>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</si>
  <si>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</si>
  <si>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</si>
  <si>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</si>
  <si>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</si>
  <si>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</si>
  <si>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</si>
  <si>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</si>
  <si>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</si>
  <si>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</si>
  <si>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</si>
  <si>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</si>
  <si>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</si>
  <si>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</si>
  <si>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</si>
  <si>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</si>
  <si>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</si>
  <si>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</si>
  <si>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</si>
  <si>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</si>
  <si>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</si>
  <si>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</si>
  <si>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</si>
  <si>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</si>
  <si>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</si>
  <si>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</si>
  <si>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</si>
  <si>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</si>
  <si>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</si>
  <si>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</si>
  <si>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</si>
  <si>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</si>
  <si>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</si>
  <si>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</si>
  <si>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</si>
  <si>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</si>
  <si>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</si>
  <si>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</si>
  <si>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</si>
  <si>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</si>
  <si>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</si>
  <si>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</si>
  <si>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</si>
  <si>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</si>
  <si>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</si>
  <si>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</si>
  <si>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</si>
  <si>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</si>
  <si>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</si>
  <si>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</si>
  <si>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</si>
  <si>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</si>
  <si>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</si>
  <si>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</si>
  <si>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</si>
  <si>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</si>
  <si>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</si>
  <si>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</si>
  <si>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</si>
  <si>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</si>
  <si>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</si>
  <si>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</si>
  <si>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</si>
  <si>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</si>
  <si>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</si>
  <si>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</si>
  <si>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</si>
  <si>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</si>
  <si>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</si>
  <si>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</si>
  <si>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</si>
  <si>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</si>
  <si>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</si>
  <si>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</si>
  <si>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</si>
  <si>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</si>
  <si>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</si>
  <si>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</si>
  <si>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</si>
  <si>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</si>
  <si>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</si>
  <si>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</si>
  <si>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</si>
  <si>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</si>
  <si>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</si>
  <si>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</si>
  <si>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</si>
  <si>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</si>
  <si>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</si>
  <si>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</si>
  <si>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</si>
  <si>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</si>
  <si>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</si>
  <si>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</si>
  <si>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</si>
  <si>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</si>
  <si>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</si>
  <si>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</si>
  <si>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</si>
  <si>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</si>
  <si>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</si>
  <si>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</si>
  <si>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</si>
  <si>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</si>
  <si>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</si>
  <si>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</si>
  <si>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</si>
  <si>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</si>
  <si>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</si>
  <si>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</si>
  <si>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</si>
  <si>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</si>
  <si>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</si>
  <si>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</si>
  <si>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</si>
  <si>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</si>
  <si>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</si>
  <si>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</si>
  <si>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</si>
  <si>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</si>
  <si>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</si>
  <si>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</si>
  <si>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</si>
  <si>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</si>
  <si>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</si>
  <si>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</si>
  <si>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</si>
  <si>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</si>
  <si>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</si>
  <si>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</si>
  <si>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</si>
  <si>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</si>
  <si>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</si>
  <si>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</si>
  <si>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</si>
  <si>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</si>
  <si>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</si>
  <si>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</si>
  <si>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</si>
  <si>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</si>
  <si>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</si>
  <si>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</si>
  <si>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</si>
  <si>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</si>
  <si>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</si>
  <si>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</si>
  <si>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</si>
  <si>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</si>
  <si>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</si>
  <si>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</si>
  <si>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</si>
  <si>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</si>
  <si>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</si>
  <si>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</si>
  <si>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</si>
  <si>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</si>
  <si>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</si>
  <si>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</si>
  <si>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</si>
  <si>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</si>
  <si>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</si>
  <si>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</si>
  <si>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</si>
  <si>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</si>
  <si>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</si>
  <si>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</si>
  <si>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</si>
  <si>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</si>
  <si>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</si>
  <si>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</si>
  <si>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</si>
  <si>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</si>
  <si>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</si>
  <si>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</si>
  <si>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</si>
  <si>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</si>
  <si>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</si>
  <si>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</si>
  <si>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</si>
  <si>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</si>
  <si>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</si>
  <si>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</si>
  <si>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</si>
  <si>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</si>
  <si>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</si>
  <si>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</si>
  <si>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</si>
  <si>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</si>
  <si>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</si>
  <si>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</si>
  <si>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</si>
  <si>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</si>
  <si>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</si>
  <si>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</si>
  <si>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</si>
  <si>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</si>
  <si>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</si>
  <si>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</si>
  <si>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</si>
  <si>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</si>
  <si>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</si>
  <si>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</si>
  <si>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</si>
  <si>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</si>
  <si>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</si>
  <si>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</si>
  <si>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</si>
  <si>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</si>
  <si>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</si>
  <si>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</si>
  <si>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</si>
  <si>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</si>
  <si>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</si>
  <si>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</si>
  <si>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</si>
  <si>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</si>
  <si>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</si>
  <si>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</si>
  <si>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</si>
  <si>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</si>
  <si>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</si>
  <si>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</si>
  <si>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</si>
  <si>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</si>
  <si>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</si>
  <si>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</si>
  <si>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</si>
  <si>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</si>
  <si>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</si>
  <si>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</si>
  <si>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</si>
  <si>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</si>
  <si>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</si>
  <si>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</si>
  <si>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</si>
  <si>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</si>
  <si>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</si>
  <si>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</si>
  <si>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</si>
  <si>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</si>
  <si>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</si>
  <si>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</si>
  <si>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</si>
  <si>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</si>
  <si>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</si>
  <si>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</si>
  <si>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</si>
  <si>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</si>
  <si>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</si>
  <si>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</si>
  <si>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</si>
  <si>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</si>
  <si>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</si>
  <si>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</si>
  <si>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</si>
  <si>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</si>
  <si>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</si>
  <si>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</si>
  <si>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</si>
  <si>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</si>
  <si>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</si>
  <si>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</si>
  <si>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</si>
  <si>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</si>
  <si>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</si>
  <si>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</si>
  <si>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</si>
  <si>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</si>
  <si>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</si>
  <si>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</si>
  <si>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</si>
  <si>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</si>
  <si>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</si>
  <si>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</si>
  <si>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</si>
  <si>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</si>
  <si>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</si>
  <si>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</si>
  <si>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</si>
  <si>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</si>
  <si>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</si>
  <si>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</si>
  <si>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</si>
  <si>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</si>
  <si>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</si>
  <si>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</si>
  <si>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</si>
  <si>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</si>
  <si>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</si>
  <si>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</si>
  <si>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</si>
  <si>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</si>
  <si>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</si>
  <si>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</si>
  <si>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</si>
  <si>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</si>
  <si>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</si>
  <si>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</si>
  <si>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</si>
  <si>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</si>
  <si>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</si>
  <si>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</si>
  <si>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</si>
  <si>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</si>
  <si>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</si>
  <si>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</si>
  <si>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</si>
  <si>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</si>
  <si>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</si>
  <si>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</si>
  <si>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</si>
  <si>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</si>
  <si>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</si>
  <si>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</si>
  <si>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</si>
  <si>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</si>
  <si>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</si>
  <si>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</si>
  <si>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</si>
  <si>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</si>
  <si>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</si>
  <si>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</si>
  <si>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</si>
  <si>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</si>
  <si>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</si>
  <si>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</si>
  <si>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</si>
  <si>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</si>
  <si>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</si>
  <si>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</si>
  <si>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</si>
  <si>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</si>
  <si>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</si>
  <si>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</si>
  <si>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</si>
  <si>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</si>
  <si>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</si>
  <si>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</si>
  <si>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</si>
  <si>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</si>
  <si>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</si>
  <si>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</si>
  <si>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</si>
  <si>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</si>
  <si>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</si>
  <si>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</si>
  <si>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</si>
  <si>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</si>
  <si>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</si>
  <si>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</si>
  <si>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</si>
  <si>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</si>
  <si>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</si>
  <si>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</si>
  <si>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</si>
  <si>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</si>
  <si>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</si>
  <si>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</si>
  <si>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</si>
  <si>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</si>
  <si>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</si>
  <si>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</si>
  <si>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</si>
  <si>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</si>
  <si>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</si>
  <si>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</si>
  <si>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</si>
  <si>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</si>
  <si>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</si>
  <si>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</si>
  <si>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</si>
  <si>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</si>
  <si>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</si>
  <si>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</si>
  <si>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</si>
  <si>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</si>
  <si>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</si>
  <si>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</si>
  <si>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</si>
  <si>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</si>
  <si>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</si>
  <si>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</si>
  <si>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</si>
  <si>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</si>
  <si>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</si>
  <si>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</si>
  <si>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</si>
  <si>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</si>
  <si>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</si>
  <si>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</si>
  <si>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</si>
  <si>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</si>
  <si>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</si>
  <si>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</si>
  <si>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</si>
  <si>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</si>
  <si>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</si>
  <si>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</si>
  <si>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</si>
  <si>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</si>
  <si>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</si>
  <si>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</si>
  <si>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</si>
  <si>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</si>
  <si>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</si>
  <si>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</si>
  <si>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</si>
  <si>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</si>
  <si>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</si>
  <si>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</si>
  <si>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</si>
  <si>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</si>
  <si>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</si>
  <si>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</si>
  <si>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</si>
  <si>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</si>
  <si>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</si>
  <si>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</si>
  <si>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</si>
  <si>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</si>
  <si>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</si>
  <si>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</si>
  <si>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</si>
  <si>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</si>
  <si>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</si>
  <si>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</si>
  <si>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</si>
  <si>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</si>
  <si>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</si>
  <si>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</si>
  <si>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</si>
  <si>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</si>
  <si>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</si>
  <si>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</si>
  <si>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</si>
  <si>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</si>
  <si>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</si>
  <si>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</si>
  <si>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</si>
  <si>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</si>
  <si>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</si>
  <si>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</si>
  <si>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</si>
  <si>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</si>
  <si>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</si>
  <si>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</si>
  <si>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</si>
  <si>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</si>
  <si>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</si>
  <si>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</si>
  <si>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</si>
  <si>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</si>
  <si>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</si>
  <si>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</si>
  <si>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</si>
  <si>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</si>
  <si>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</si>
  <si>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</si>
  <si>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</si>
  <si>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</si>
  <si>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</si>
  <si>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</si>
  <si>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</si>
  <si>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</si>
  <si>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</si>
  <si>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</si>
  <si>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</si>
  <si>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</si>
  <si>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</si>
  <si>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</si>
  <si>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</si>
  <si>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</si>
  <si>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</si>
  <si>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</si>
  <si>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</si>
  <si>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</si>
  <si>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</si>
  <si>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</si>
  <si>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</si>
  <si>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</si>
  <si>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</si>
  <si>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</si>
  <si>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</si>
  <si>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</si>
  <si>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</si>
  <si>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</si>
  <si>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</si>
  <si>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</si>
  <si>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</si>
  <si>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</si>
  <si>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</si>
  <si>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</si>
  <si>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</si>
  <si>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</si>
  <si>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</si>
  <si>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</si>
  <si>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</si>
  <si>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</si>
  <si>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</si>
  <si>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</si>
  <si>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</si>
  <si>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</si>
  <si>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</si>
  <si>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</si>
  <si>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</si>
  <si>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</si>
  <si>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</si>
  <si>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</si>
  <si>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</si>
  <si>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</si>
  <si>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</si>
  <si>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</si>
  <si>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</si>
  <si>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</si>
  <si>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</si>
  <si>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</si>
  <si>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</si>
  <si>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</si>
  <si>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</si>
  <si>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</si>
  <si>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</si>
  <si>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</si>
  <si>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</si>
  <si>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</si>
  <si>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</si>
  <si>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</si>
  <si>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</si>
  <si>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</si>
  <si>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</si>
  <si>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</si>
  <si>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</si>
  <si>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</si>
  <si>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</si>
  <si>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</si>
  <si>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</si>
  <si>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</si>
  <si>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</si>
  <si>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</si>
  <si>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</si>
  <si>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</si>
  <si>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</si>
  <si>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</si>
  <si>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</si>
  <si>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</si>
  <si>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</si>
  <si>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</si>
  <si>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</si>
  <si>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</si>
  <si>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</si>
  <si>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</si>
  <si>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</si>
  <si>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</si>
  <si>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</si>
  <si>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</si>
  <si>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</si>
  <si>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</si>
  <si>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</si>
  <si>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</si>
  <si>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</si>
  <si>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</si>
  <si>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</si>
  <si>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</si>
  <si>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</si>
  <si>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</si>
  <si>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</si>
  <si>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</si>
  <si>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</si>
  <si>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</si>
  <si>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</si>
  <si>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</si>
  <si>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</si>
  <si>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</si>
  <si>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</si>
  <si>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</si>
  <si>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</si>
  <si>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</si>
  <si>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</si>
  <si>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</si>
  <si>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</si>
  <si>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</si>
  <si>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</si>
  <si>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</si>
  <si>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</si>
  <si>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</si>
  <si>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</si>
  <si>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</si>
  <si>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</si>
  <si>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</si>
  <si>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</si>
  <si>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</si>
  <si>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</si>
  <si>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</si>
  <si>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</si>
  <si>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</si>
  <si>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</si>
  <si>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</si>
  <si>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</si>
  <si>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</si>
  <si>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</si>
  <si>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</si>
  <si>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</si>
  <si>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</si>
  <si>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</si>
  <si>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</si>
  <si>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</si>
  <si>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</si>
  <si>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</si>
  <si>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</si>
  <si>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</si>
  <si>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</si>
  <si>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</si>
  <si>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</si>
  <si>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</si>
  <si>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</si>
  <si>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</si>
  <si>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</si>
  <si>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</si>
  <si>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</si>
  <si>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</si>
  <si>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</si>
  <si>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</si>
  <si>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</si>
  <si>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</si>
  <si>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</si>
  <si>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</si>
  <si>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</si>
  <si>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</si>
  <si>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</si>
  <si>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</si>
  <si>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</si>
  <si>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</si>
  <si>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</si>
  <si>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</si>
  <si>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</si>
  <si>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</si>
  <si>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</si>
  <si>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</si>
  <si>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</si>
  <si>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</si>
  <si>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</si>
  <si>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</si>
  <si>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</si>
  <si>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</si>
  <si>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</si>
  <si>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</si>
  <si>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</si>
  <si>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</si>
  <si>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</si>
  <si>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</si>
  <si>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</si>
  <si>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</si>
  <si>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</si>
  <si>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</si>
  <si>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</si>
  <si>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</si>
  <si>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</si>
  <si>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</si>
  <si>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</si>
  <si>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</si>
  <si>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</si>
  <si>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</si>
  <si>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</si>
  <si>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</si>
  <si>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</si>
  <si>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</si>
  <si>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</si>
  <si>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</si>
  <si>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</si>
  <si>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</si>
  <si>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</si>
  <si>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</si>
  <si>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</si>
  <si>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</si>
  <si>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</si>
  <si>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</si>
  <si>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</si>
  <si>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</si>
  <si>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</si>
  <si>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</si>
  <si>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</si>
  <si>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</si>
  <si>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</si>
  <si>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</si>
  <si>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</si>
  <si>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</si>
  <si>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</si>
  <si>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</si>
  <si>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</si>
  <si>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</si>
  <si>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</si>
  <si>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</si>
  <si>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</si>
  <si>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</si>
  <si>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</si>
  <si>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</si>
  <si>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</si>
  <si>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</si>
  <si>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</si>
  <si>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</si>
  <si>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</si>
  <si>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</si>
  <si>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</si>
  <si>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</si>
  <si>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</si>
  <si>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</si>
  <si>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</si>
  <si>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</si>
  <si>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</si>
  <si>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</si>
  <si>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</si>
  <si>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</si>
  <si>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</si>
  <si>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</si>
  <si>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</si>
  <si>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</si>
  <si>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</si>
  <si>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</si>
  <si>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</si>
  <si>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</si>
  <si>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</si>
  <si>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</si>
  <si>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</si>
  <si>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</si>
  <si>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</si>
  <si>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</si>
  <si>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</si>
  <si>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</si>
  <si>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</si>
  <si>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</si>
  <si>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</si>
  <si>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</si>
  <si>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</si>
  <si>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</si>
  <si>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</si>
  <si>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</si>
  <si>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</si>
  <si>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</si>
  <si>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</si>
  <si>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</si>
  <si>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</si>
  <si>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</si>
  <si>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</si>
  <si>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</si>
  <si>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</si>
  <si>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</si>
  <si>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</si>
  <si>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</si>
  <si>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</si>
  <si>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</si>
  <si>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</si>
  <si>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</si>
  <si>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</si>
  <si>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</si>
  <si>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</si>
  <si>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</si>
  <si>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</si>
  <si>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</si>
  <si>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</si>
  <si>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</si>
  <si>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</si>
  <si>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</si>
  <si>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</si>
  <si>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</si>
  <si>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</si>
  <si>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</si>
  <si>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</si>
  <si>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</si>
  <si>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</si>
  <si>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</si>
  <si>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</si>
  <si>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</si>
  <si>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</si>
  <si>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</si>
  <si>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</si>
  <si>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</si>
  <si>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</si>
  <si>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</si>
  <si>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</si>
  <si>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</si>
  <si>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</si>
  <si>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</si>
  <si>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</si>
  <si>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</si>
  <si>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</si>
  <si>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</si>
  <si>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</si>
  <si>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</si>
  <si>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</si>
  <si>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</si>
  <si>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</si>
  <si>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</si>
  <si>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</si>
  <si>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</si>
  <si>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</si>
  <si>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</si>
  <si>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</si>
  <si>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</si>
  <si>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</si>
  <si>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</si>
  <si>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</si>
  <si>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</si>
  <si>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</si>
  <si>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</si>
  <si>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</si>
  <si>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</si>
  <si>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</si>
  <si>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</si>
  <si>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</si>
  <si>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</si>
  <si>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</si>
  <si>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</si>
  <si>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</si>
  <si>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</si>
  <si>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</si>
  <si>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</si>
  <si>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</si>
  <si>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</si>
  <si>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</si>
  <si>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</si>
  <si>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</si>
  <si>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</si>
  <si>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</si>
  <si>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</si>
  <si>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</si>
  <si>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</si>
  <si>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</si>
  <si>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</si>
  <si>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</si>
  <si>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</si>
  <si>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</si>
  <si>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</si>
  <si>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</si>
  <si>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</si>
  <si>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</si>
  <si>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</si>
  <si>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</si>
  <si>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</si>
  <si>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</si>
  <si>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</si>
  <si>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</si>
  <si>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</si>
  <si>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</si>
  <si>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</si>
  <si>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</si>
  <si>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</si>
  <si>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</si>
  <si>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</si>
  <si>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</si>
  <si>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</si>
  <si>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</si>
  <si>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</si>
  <si>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</si>
  <si>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</si>
  <si>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</si>
  <si>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</si>
  <si>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</si>
  <si>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</si>
  <si>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</si>
  <si>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</si>
  <si>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</si>
  <si>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</si>
  <si>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</si>
  <si>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</si>
  <si>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</si>
  <si>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</si>
  <si>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</si>
  <si>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</si>
  <si>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</si>
  <si>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</si>
  <si>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</si>
  <si>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</si>
  <si>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</si>
  <si>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</si>
  <si>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</si>
  <si>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</si>
  <si>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</si>
  <si>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</si>
  <si>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</si>
  <si>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</si>
  <si>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</si>
  <si>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</si>
  <si>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</si>
  <si>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</si>
  <si>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</si>
  <si>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</si>
  <si>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</si>
  <si>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</si>
  <si>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</si>
  <si>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</si>
  <si>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</si>
  <si>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</si>
  <si>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</si>
  <si>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</si>
  <si>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</si>
  <si>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</si>
  <si>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</si>
  <si>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</si>
  <si>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</si>
  <si>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</si>
  <si>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</si>
  <si>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</si>
  <si>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</si>
  <si>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</si>
  <si>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</si>
  <si>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</si>
  <si>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</si>
  <si>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</si>
  <si>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</si>
  <si>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</si>
  <si>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</si>
  <si>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</si>
  <si>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</si>
  <si>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</si>
  <si>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</si>
  <si>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</si>
  <si>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</si>
  <si>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</si>
  <si>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</si>
  <si>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</si>
  <si>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</si>
  <si>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</si>
  <si>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</si>
  <si>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</si>
  <si>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</si>
  <si>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</si>
  <si>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</si>
  <si>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</si>
  <si>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</si>
  <si>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</si>
  <si>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</si>
  <si>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</si>
  <si>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</si>
  <si>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</si>
  <si>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</si>
  <si>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</si>
  <si>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</si>
  <si>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</si>
  <si>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</si>
  <si>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</si>
  <si>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</si>
  <si>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</si>
  <si>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</si>
  <si>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</si>
  <si>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</si>
  <si>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</si>
  <si>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</si>
  <si>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</si>
  <si>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</si>
  <si>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</si>
  <si>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</si>
  <si>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</si>
  <si>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</si>
  <si>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</si>
  <si>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</si>
  <si>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</si>
  <si>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</si>
  <si>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</si>
  <si>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</si>
  <si>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</si>
  <si>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</si>
  <si>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</si>
  <si>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</si>
  <si>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</si>
  <si>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</si>
  <si>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</si>
  <si>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</si>
  <si>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</si>
  <si>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</si>
  <si>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</si>
  <si>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</si>
  <si>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</si>
  <si>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</si>
  <si>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</si>
  <si>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</si>
  <si>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</si>
  <si>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</si>
  <si>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</si>
  <si>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</si>
  <si>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</si>
  <si>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</si>
  <si>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</si>
  <si>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</si>
  <si>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</si>
  <si>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</si>
  <si>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</si>
  <si>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</si>
  <si>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</si>
  <si>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</si>
  <si>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</si>
  <si>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</si>
  <si>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</si>
  <si>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</si>
  <si>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</si>
  <si>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</si>
  <si>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</si>
  <si>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</si>
  <si>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</si>
  <si>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</si>
  <si>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</si>
  <si>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</si>
  <si>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</si>
  <si>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</si>
  <si>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</si>
  <si>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</si>
  <si>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</si>
  <si>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</si>
  <si>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</si>
  <si>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</si>
  <si>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</si>
  <si>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</si>
  <si>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</si>
  <si>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</si>
  <si>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</si>
  <si>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</si>
  <si>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</si>
  <si>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</si>
  <si>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</si>
  <si>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</si>
  <si>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</si>
  <si>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</si>
  <si>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</si>
  <si>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</si>
  <si>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</si>
  <si>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</si>
  <si>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</si>
  <si>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</si>
  <si>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</si>
  <si>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</si>
  <si>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</si>
  <si>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</si>
  <si>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</si>
  <si>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</si>
  <si>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</si>
  <si>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</si>
  <si>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</si>
  <si>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</si>
  <si>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</si>
  <si>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</si>
  <si>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</si>
  <si>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</si>
  <si>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</si>
  <si>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</si>
  <si>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</si>
  <si>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</si>
  <si>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</si>
  <si>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</si>
  <si>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</si>
  <si>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</si>
  <si>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</si>
  <si>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</si>
  <si>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</si>
  <si>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</si>
  <si>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</si>
  <si>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</si>
  <si>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</si>
  <si>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</si>
  <si>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</si>
  <si>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</si>
  <si>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</si>
  <si>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</si>
  <si>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</si>
  <si>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</si>
  <si>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</si>
  <si>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</si>
  <si>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</si>
  <si>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</si>
  <si>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</si>
  <si>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</si>
  <si>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</si>
  <si>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</si>
  <si>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</si>
  <si>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</si>
  <si>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</si>
  <si>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</si>
  <si>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</si>
  <si>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</si>
  <si>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</si>
  <si>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</si>
  <si>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</si>
  <si>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</si>
  <si>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</si>
  <si>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</si>
  <si>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</si>
  <si>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</si>
  <si>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</si>
  <si>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</si>
  <si>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</si>
  <si>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</si>
  <si>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</si>
  <si>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</si>
  <si>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</si>
  <si>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</si>
  <si>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</si>
  <si>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</si>
  <si>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</si>
  <si>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</si>
  <si>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</si>
  <si>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</si>
  <si>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</si>
  <si>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</si>
  <si>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</si>
  <si>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</si>
  <si>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</si>
  <si>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</si>
  <si>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</si>
  <si>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</si>
  <si>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</si>
  <si>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</si>
  <si>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</si>
  <si>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</si>
  <si>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</si>
  <si>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</si>
  <si>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</si>
  <si>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</si>
  <si>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</si>
  <si>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</si>
  <si>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</si>
  <si>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</si>
  <si>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</si>
  <si>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</si>
  <si>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</si>
  <si>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</si>
  <si>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</si>
  <si>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</si>
  <si>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</si>
  <si>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</si>
  <si>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</si>
  <si>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</si>
  <si>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</si>
  <si>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</si>
  <si>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</si>
  <si>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</si>
  <si>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</si>
  <si>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</si>
  <si>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</si>
  <si>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</si>
  <si>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</si>
  <si>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</si>
  <si>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</si>
  <si>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</si>
  <si>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</si>
  <si>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</si>
  <si>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</si>
  <si>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</si>
  <si>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</si>
  <si>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</si>
  <si>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</si>
  <si>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</si>
  <si>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</si>
  <si>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</si>
  <si>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</si>
  <si>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</si>
  <si>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</si>
  <si>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</si>
  <si>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</si>
  <si>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</si>
  <si>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</si>
  <si>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</si>
  <si>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</si>
  <si>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</si>
  <si>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</si>
  <si>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</si>
  <si>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</si>
  <si>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</si>
  <si>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</si>
  <si>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</si>
  <si>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</si>
  <si>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</si>
  <si>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</si>
  <si>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</si>
  <si>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</si>
  <si>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</si>
  <si>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</si>
  <si>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</si>
  <si>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</si>
  <si>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</si>
  <si>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</si>
  <si>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</si>
  <si>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</si>
  <si>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</si>
  <si>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</si>
  <si>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</si>
  <si>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</si>
  <si>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</si>
  <si>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</si>
  <si>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</si>
  <si>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</si>
  <si>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</si>
  <si>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</si>
  <si>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</si>
  <si>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</si>
  <si>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</si>
  <si>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</si>
  <si>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</si>
  <si>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</si>
  <si>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</si>
  <si>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</si>
  <si>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</si>
  <si>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</si>
  <si>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</si>
  <si>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</si>
  <si>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</si>
  <si>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</si>
  <si>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</si>
  <si>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</si>
  <si>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</si>
  <si>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</si>
  <si>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</si>
  <si>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</si>
  <si>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</si>
  <si>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</si>
  <si>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</si>
  <si>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</si>
  <si>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</si>
  <si>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</si>
  <si>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</si>
  <si>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</si>
  <si>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</si>
  <si>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</si>
  <si>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</si>
  <si>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</si>
  <si>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</si>
  <si>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</si>
  <si>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</si>
  <si>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</si>
  <si>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</si>
  <si>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</si>
  <si>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</si>
  <si>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</si>
  <si>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</si>
  <si>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</si>
  <si>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</si>
  <si>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</si>
  <si>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</si>
  <si>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</si>
  <si>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</si>
  <si>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</si>
  <si>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</si>
  <si>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</si>
  <si>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</si>
  <si>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</si>
  <si>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</si>
  <si>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</si>
  <si>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</si>
  <si>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</si>
  <si>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</si>
  <si>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</si>
  <si>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</si>
  <si>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</si>
  <si>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</si>
  <si>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</si>
  <si>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</si>
  <si>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</si>
  <si>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</si>
  <si>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</si>
  <si>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</si>
  <si>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</si>
  <si>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</si>
  <si>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</si>
  <si>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</si>
  <si>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</si>
  <si>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</si>
  <si>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</si>
  <si>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</si>
  <si>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</si>
  <si>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</si>
  <si>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</si>
  <si>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</si>
  <si>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</si>
  <si>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</si>
  <si>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</si>
  <si>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</si>
  <si>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</si>
  <si>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</si>
  <si>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</si>
  <si>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</si>
  <si>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</si>
  <si>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</si>
  <si>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</si>
  <si>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</si>
  <si>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</si>
  <si>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</si>
  <si>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</si>
  <si>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</si>
  <si>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</si>
  <si>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</si>
  <si>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</si>
  <si>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</si>
  <si>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</si>
  <si>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</si>
  <si>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</si>
  <si>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</si>
  <si>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</si>
  <si>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</si>
  <si>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</si>
  <si>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</si>
  <si>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</si>
  <si>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</si>
  <si>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</si>
  <si>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</si>
  <si>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</si>
  <si>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</si>
  <si>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</si>
  <si>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</si>
  <si>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</si>
  <si>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</si>
  <si>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</si>
  <si>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</si>
  <si>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</si>
  <si>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</si>
  <si>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</si>
  <si>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</si>
  <si>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</si>
  <si>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</si>
  <si>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</si>
  <si>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</si>
  <si>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</si>
  <si>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</si>
  <si>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</si>
  <si>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</si>
  <si>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</si>
  <si>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</si>
  <si>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</si>
  <si>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</si>
  <si>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</si>
  <si>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</si>
  <si>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</si>
  <si>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</si>
  <si>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</si>
  <si>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</si>
  <si>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</si>
  <si>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</si>
  <si>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</si>
  <si>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</si>
  <si>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</si>
  <si>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</si>
  <si>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</si>
  <si>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</si>
  <si>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</si>
  <si>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</si>
  <si>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</si>
  <si>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</si>
  <si>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</si>
  <si>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</si>
  <si>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</si>
  <si>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</si>
  <si>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</si>
  <si>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</si>
  <si>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</si>
  <si>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</si>
  <si>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</si>
  <si>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</si>
  <si>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</si>
  <si>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</si>
  <si>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</si>
  <si>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</si>
  <si>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</si>
  <si>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</si>
  <si>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</si>
  <si>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</si>
  <si>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</si>
  <si>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</si>
  <si>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</si>
  <si>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</si>
  <si>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</si>
  <si>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</si>
  <si>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</si>
  <si>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</si>
  <si>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</si>
  <si>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</si>
  <si>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</si>
  <si>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</si>
  <si>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</si>
  <si>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</si>
  <si>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</si>
  <si>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</si>
  <si>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</si>
  <si>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</si>
  <si>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</si>
  <si>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</si>
  <si>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</si>
  <si>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</si>
  <si>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</si>
  <si>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</si>
  <si>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</si>
  <si>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</si>
  <si>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</si>
  <si>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</si>
  <si>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</si>
  <si>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</si>
  <si>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</si>
  <si>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</si>
  <si>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</si>
  <si>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</si>
  <si>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</si>
  <si>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</si>
  <si>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</si>
  <si>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</si>
  <si>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</si>
  <si>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</si>
  <si>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</si>
  <si>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</si>
  <si>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</si>
  <si>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</si>
  <si>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</si>
  <si>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</si>
  <si>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</si>
  <si>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</si>
  <si>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</si>
  <si>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</si>
  <si>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</si>
  <si>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</si>
  <si>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</si>
  <si>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</si>
  <si>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</si>
  <si>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</si>
  <si>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</si>
  <si>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</si>
  <si>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</si>
  <si>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</si>
  <si>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</si>
  <si>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</si>
  <si>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</si>
  <si>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</si>
  <si>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</si>
  <si>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</si>
  <si>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</si>
  <si>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</si>
  <si>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</si>
  <si>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</si>
  <si>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</si>
  <si>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</si>
  <si>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</si>
  <si>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</si>
  <si>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</si>
  <si>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</si>
  <si>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</si>
  <si>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</si>
  <si>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</si>
  <si>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</si>
  <si>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</si>
  <si>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</si>
  <si>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</si>
  <si>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</si>
  <si>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</si>
  <si>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</si>
  <si>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</si>
  <si>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</si>
  <si>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</si>
  <si>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</si>
  <si>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</si>
  <si>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</si>
  <si>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</si>
  <si>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</si>
  <si>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</si>
  <si>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</si>
  <si>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</si>
  <si>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</si>
  <si>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</si>
  <si>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</si>
  <si>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</si>
  <si>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</si>
  <si>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</si>
  <si>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</si>
  <si>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</si>
  <si>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</si>
  <si>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</si>
  <si>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</si>
  <si>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</si>
  <si>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</si>
  <si>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</si>
  <si>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</si>
  <si>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</si>
  <si>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</si>
  <si>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</si>
  <si>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</si>
  <si>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</si>
  <si>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</si>
  <si>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</si>
  <si>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</si>
  <si>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</si>
  <si>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</si>
  <si>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</si>
  <si>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</si>
  <si>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</si>
  <si>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</si>
  <si>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</si>
  <si>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</si>
  <si>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</si>
  <si>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</si>
  <si>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</si>
  <si>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</si>
  <si>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</si>
  <si>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</si>
  <si>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</si>
  <si>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</si>
  <si>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</si>
  <si>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</si>
  <si>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</si>
  <si>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</si>
  <si>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</si>
  <si>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</si>
  <si>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</si>
  <si>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</si>
  <si>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</si>
  <si>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</si>
  <si>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</si>
  <si>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</si>
  <si>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</si>
  <si>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</si>
  <si>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</si>
  <si>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</si>
  <si>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</si>
  <si>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</si>
  <si>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</si>
  <si>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</si>
  <si>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</si>
  <si>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</si>
  <si>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</si>
  <si>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</si>
  <si>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</si>
  <si>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</si>
  <si>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</si>
  <si>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</si>
  <si>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</si>
  <si>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</si>
  <si>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</si>
  <si>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</si>
  <si>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</si>
  <si>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</si>
  <si>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</si>
  <si>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</si>
  <si>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</si>
  <si>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</si>
  <si>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</si>
  <si>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</si>
  <si>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</si>
  <si>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</si>
  <si>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</si>
  <si>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</si>
  <si>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</si>
  <si>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</si>
  <si>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</si>
  <si>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</si>
  <si>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</si>
  <si>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</si>
  <si>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</si>
  <si>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</si>
  <si>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</si>
  <si>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</si>
  <si>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</si>
  <si>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</si>
  <si>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</si>
  <si>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</si>
  <si>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</si>
  <si>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</si>
  <si>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</si>
  <si>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</si>
  <si>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</si>
  <si>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</si>
  <si>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</si>
  <si>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</si>
  <si>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</si>
  <si>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</si>
  <si>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</si>
  <si>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</si>
  <si>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</si>
  <si>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</si>
  <si>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</si>
  <si>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</si>
  <si>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</si>
  <si>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</si>
  <si>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</si>
  <si>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</si>
  <si>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</si>
  <si>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</si>
  <si>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</si>
  <si>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</si>
  <si>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</si>
  <si>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</si>
  <si>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</si>
  <si>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</si>
  <si>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</si>
  <si>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</si>
  <si>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</si>
  <si>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</si>
  <si>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</si>
  <si>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</si>
  <si>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</si>
  <si>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</si>
  <si>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</si>
  <si>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</si>
  <si>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</si>
  <si>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</si>
  <si>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</si>
  <si>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</si>
  <si>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</si>
  <si>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</si>
  <si>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</si>
  <si>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</si>
  <si>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</si>
  <si>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</si>
  <si>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</si>
  <si>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</si>
  <si>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</si>
  <si>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</si>
  <si>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</si>
  <si>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</si>
  <si>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</si>
  <si>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</si>
  <si>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</si>
  <si>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</si>
  <si>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</si>
  <si>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</si>
  <si>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</si>
  <si>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</si>
  <si>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</si>
  <si>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</si>
  <si>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</si>
  <si>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</si>
  <si>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</si>
  <si>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</si>
  <si>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</si>
  <si>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</si>
  <si>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</si>
  <si>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</si>
  <si>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</si>
  <si>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</si>
  <si>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</si>
  <si>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</si>
  <si>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</si>
  <si>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</si>
  <si>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</si>
  <si>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</si>
  <si>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</si>
  <si>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</si>
  <si>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</si>
  <si>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</si>
  <si>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</si>
  <si>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</si>
  <si>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</si>
  <si>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</si>
  <si>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</si>
  <si>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</si>
  <si>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</si>
  <si>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</si>
  <si>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</si>
  <si>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</si>
  <si>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</si>
  <si>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</si>
  <si>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</si>
  <si>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</si>
  <si>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</si>
  <si>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</si>
  <si>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</si>
  <si>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</si>
  <si>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</si>
  <si>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</si>
  <si>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</si>
  <si>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</si>
  <si>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</si>
  <si>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</si>
  <si>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</si>
  <si>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</si>
  <si>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</si>
  <si>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</si>
  <si>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</si>
  <si>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</si>
  <si>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</si>
  <si>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</si>
  <si>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</si>
  <si>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</si>
  <si>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</si>
  <si>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</si>
  <si>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</si>
  <si>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</si>
  <si>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</si>
  <si>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</si>
  <si>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</si>
  <si>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</si>
  <si>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</si>
  <si>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</si>
  <si>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</si>
  <si>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</si>
  <si>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</si>
  <si>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</si>
  <si>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</si>
  <si>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</si>
  <si>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</si>
  <si>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</si>
  <si>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</si>
  <si>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</si>
  <si>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</si>
  <si>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</si>
  <si>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</si>
  <si>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</si>
  <si>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</si>
  <si>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</si>
  <si>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</si>
  <si>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</si>
  <si>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</si>
  <si>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</si>
  <si>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</si>
  <si>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</si>
  <si>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</si>
  <si>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</si>
  <si>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</si>
  <si>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</si>
  <si>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</si>
  <si>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</si>
  <si>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</si>
  <si>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</si>
  <si>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</si>
  <si>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</si>
  <si>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</si>
  <si>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</si>
  <si>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</si>
  <si>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</si>
  <si>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</si>
  <si>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</si>
  <si>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</si>
  <si>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</si>
  <si>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</si>
  <si>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</si>
  <si>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</si>
  <si>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</si>
  <si>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</si>
  <si>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</si>
  <si>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</si>
  <si>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</si>
  <si>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</si>
  <si>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</si>
  <si>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</si>
  <si>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</si>
  <si>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</si>
  <si>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</si>
  <si>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</si>
  <si>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</si>
  <si>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</si>
  <si>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</si>
  <si>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</si>
  <si>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</si>
  <si>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</si>
  <si>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</si>
  <si>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</si>
  <si>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</si>
  <si>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</si>
  <si>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</si>
  <si>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</si>
  <si>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</si>
  <si>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</si>
  <si>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</si>
  <si>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</si>
  <si>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</si>
  <si>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</si>
  <si>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</si>
  <si>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</si>
  <si>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</si>
  <si>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</si>
  <si>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</si>
  <si>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</si>
  <si>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</si>
  <si>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</si>
  <si>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</si>
  <si>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</si>
  <si>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</si>
  <si>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</si>
  <si>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</si>
  <si>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</si>
  <si>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</si>
  <si>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</si>
  <si>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</si>
  <si>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</si>
  <si>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</si>
  <si>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</si>
  <si>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</si>
  <si>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</si>
  <si>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</si>
  <si>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</si>
  <si>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</si>
  <si>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</si>
  <si>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</si>
  <si>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</si>
  <si>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</si>
  <si>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</si>
  <si>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</si>
  <si>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</si>
  <si>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</si>
  <si>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</si>
  <si>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</si>
  <si>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</si>
  <si>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</si>
  <si>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</si>
  <si>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</si>
  <si>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</si>
  <si>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</si>
  <si>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</si>
  <si>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</si>
  <si>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</si>
  <si>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</si>
  <si>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</si>
  <si>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</si>
  <si>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</si>
  <si>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</si>
  <si>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</si>
  <si>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</si>
  <si>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</si>
  <si>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</si>
  <si>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</si>
  <si>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</si>
  <si>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</si>
  <si>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</si>
  <si>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</si>
  <si>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</si>
  <si>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</si>
  <si>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</si>
  <si>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</si>
  <si>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</si>
  <si>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</si>
  <si>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</si>
  <si>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</si>
  <si>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</si>
  <si>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</si>
  <si>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</si>
  <si>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</si>
  <si>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</si>
  <si>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</si>
  <si>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</si>
  <si>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</si>
  <si>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</si>
  <si>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</si>
  <si>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</si>
  <si>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</si>
  <si>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</si>
  <si>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</si>
  <si>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</si>
  <si>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</si>
  <si>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</si>
  <si>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</si>
  <si>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</si>
  <si>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</si>
  <si>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</si>
  <si>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</si>
  <si>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</si>
  <si>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</si>
  <si>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</si>
  <si>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</si>
  <si>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</si>
  <si>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</si>
  <si>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</si>
  <si>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</si>
  <si>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</si>
  <si>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</si>
  <si>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</si>
  <si>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</si>
  <si>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</si>
  <si>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</si>
  <si>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</si>
  <si>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</si>
  <si>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</si>
  <si>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</si>
  <si>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</si>
  <si>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</si>
  <si>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</si>
  <si>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</si>
  <si>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</si>
  <si>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</si>
  <si>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</si>
  <si>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</si>
  <si>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</si>
  <si>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</si>
  <si>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</si>
  <si>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</si>
  <si>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</si>
  <si>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</si>
  <si>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</si>
  <si>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</si>
  <si>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</si>
  <si>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</si>
  <si>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</si>
  <si>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</si>
  <si>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</si>
  <si>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</si>
  <si>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</si>
  <si>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</si>
  <si>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</si>
  <si>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</si>
  <si>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</si>
  <si>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</si>
  <si>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</si>
  <si>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</si>
  <si>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</si>
  <si>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</si>
  <si>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</si>
  <si>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</si>
  <si>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</si>
  <si>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</si>
  <si>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</si>
  <si>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</si>
  <si>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</si>
  <si>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</si>
  <si>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</si>
  <si>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</si>
  <si>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</si>
  <si>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</si>
  <si>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</si>
  <si>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</si>
  <si>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</si>
  <si>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</si>
  <si>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</si>
  <si>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</si>
  <si>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</si>
  <si>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</si>
  <si>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</si>
  <si>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</si>
  <si>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</si>
  <si>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</si>
  <si>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</si>
  <si>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</si>
  <si>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</si>
  <si>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</si>
  <si>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</si>
  <si>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</si>
  <si>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</si>
  <si>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</si>
  <si>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</si>
  <si>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</si>
  <si>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</si>
  <si>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</si>
  <si>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</si>
  <si>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</si>
  <si>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</si>
  <si>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</si>
  <si>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</si>
  <si>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</si>
  <si>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</si>
  <si>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</si>
  <si>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</si>
  <si>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</si>
  <si>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</si>
  <si>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</si>
  <si>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</si>
  <si>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</si>
  <si>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</si>
  <si>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</si>
  <si>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</si>
  <si>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</si>
  <si>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</si>
  <si>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</si>
  <si>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</si>
  <si>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</si>
  <si>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</si>
  <si>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</si>
  <si>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</si>
  <si>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</si>
  <si>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</si>
  <si>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</si>
  <si>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</si>
  <si>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</si>
  <si>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</si>
  <si>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</si>
  <si>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</si>
  <si>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</si>
  <si>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</si>
  <si>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</si>
  <si>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</si>
  <si>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</si>
  <si>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</si>
  <si>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</si>
  <si>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</si>
  <si>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</si>
  <si>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</si>
  <si>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</si>
  <si>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</si>
  <si>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</si>
  <si>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</si>
  <si>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</si>
  <si>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</si>
  <si>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</si>
  <si>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</si>
  <si>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</si>
  <si>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</si>
  <si>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</si>
  <si>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</si>
  <si>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</si>
  <si>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</si>
  <si>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</si>
  <si>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</si>
  <si>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</si>
  <si>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</si>
  <si>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</si>
  <si>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</si>
  <si>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</si>
  <si>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</si>
  <si>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</si>
  <si>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</si>
  <si>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</si>
  <si>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</si>
  <si>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</si>
  <si>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</si>
  <si>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</si>
  <si>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</si>
  <si>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</si>
  <si>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</si>
  <si>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</si>
  <si>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</si>
  <si>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</si>
  <si>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</si>
  <si>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</si>
  <si>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</si>
  <si>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</si>
  <si>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</si>
  <si>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</si>
  <si>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</si>
  <si>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</si>
  <si>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</si>
  <si>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</si>
  <si>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</si>
  <si>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</si>
  <si>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</si>
  <si>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</si>
  <si>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</si>
  <si>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</si>
  <si>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</si>
  <si>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</si>
  <si>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</si>
  <si>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</si>
  <si>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</si>
  <si>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</si>
  <si>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</si>
  <si>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</si>
  <si>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</si>
  <si>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</si>
  <si>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</si>
  <si>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</si>
  <si>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</si>
  <si>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</si>
  <si>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</si>
  <si>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</si>
  <si>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</si>
  <si>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</si>
  <si>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</si>
  <si>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</si>
  <si>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</si>
  <si>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</si>
  <si>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</si>
  <si>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</si>
  <si>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</si>
  <si>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</si>
  <si>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</si>
  <si>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</si>
  <si>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</si>
  <si>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</si>
  <si>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</si>
  <si>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</si>
  <si>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</si>
  <si>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</si>
  <si>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</si>
  <si>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</si>
  <si>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</si>
  <si>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</si>
  <si>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</si>
  <si>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</si>
  <si>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</si>
  <si>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</si>
  <si>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</si>
  <si>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</si>
  <si>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</si>
  <si>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</si>
  <si>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</si>
  <si>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</si>
  <si>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</si>
  <si>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</si>
  <si>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</si>
  <si>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</si>
  <si>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</si>
  <si>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</si>
  <si>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</si>
  <si>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</si>
  <si>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</si>
  <si>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</si>
  <si>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</si>
  <si>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</si>
  <si>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</si>
  <si>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</si>
  <si>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</si>
  <si>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</si>
  <si>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</si>
  <si>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</si>
  <si>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</si>
  <si>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</si>
  <si>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</si>
  <si>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</si>
  <si>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</si>
  <si>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</si>
  <si>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</si>
  <si>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</si>
  <si>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</si>
  <si>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</si>
  <si>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</si>
  <si>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</si>
  <si>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</si>
  <si>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</si>
  <si>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</si>
  <si>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</si>
  <si>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</si>
  <si>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</si>
  <si>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</si>
  <si>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</si>
  <si>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</si>
  <si>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</si>
  <si>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</si>
  <si>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</si>
  <si>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</si>
  <si>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</si>
  <si>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</si>
  <si>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</si>
  <si>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</si>
  <si>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</si>
  <si>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</si>
  <si>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</si>
  <si>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</si>
  <si>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</si>
  <si>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</si>
  <si>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</si>
  <si>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</si>
  <si>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</si>
  <si>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</si>
  <si>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</si>
  <si>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</si>
  <si>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</si>
  <si>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</si>
  <si>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</si>
  <si>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</si>
  <si>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</si>
  <si>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</si>
  <si>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</si>
  <si>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</si>
  <si>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</si>
  <si>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</si>
  <si>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</si>
  <si>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</si>
  <si>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</si>
  <si>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</si>
  <si>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</si>
  <si>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</si>
  <si>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</si>
  <si>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</si>
  <si>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</si>
  <si>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</si>
  <si>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</si>
  <si>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</si>
  <si>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</si>
  <si>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</si>
  <si>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</si>
  <si>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</si>
  <si>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</si>
  <si>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</si>
  <si>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</si>
  <si>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</si>
  <si>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</si>
  <si>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</si>
  <si>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</si>
  <si>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</si>
  <si>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</si>
  <si>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</si>
  <si>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</si>
  <si>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</si>
  <si>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</si>
  <si>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</si>
  <si>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</si>
  <si>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</si>
  <si>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</si>
  <si>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</si>
  <si>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</si>
  <si>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</si>
  <si>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</si>
  <si>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</si>
  <si>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</si>
  <si>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</si>
  <si>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</si>
  <si>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</si>
  <si>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</si>
  <si>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</si>
  <si>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</si>
  <si>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</si>
  <si>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</si>
  <si>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</si>
  <si>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</si>
  <si>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</si>
  <si>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</si>
  <si>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</si>
  <si>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</si>
  <si>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</si>
  <si>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</si>
  <si>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</si>
  <si>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</si>
  <si>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</si>
  <si>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</si>
  <si>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</si>
  <si>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</si>
  <si>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</si>
  <si>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</si>
  <si>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</si>
  <si>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</si>
  <si>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</si>
  <si>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</si>
  <si>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</si>
  <si>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</si>
  <si>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</si>
  <si>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</si>
  <si>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</si>
  <si>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</si>
  <si>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</si>
  <si>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</si>
  <si>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</si>
  <si>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</si>
  <si>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</si>
  <si>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</si>
  <si>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</si>
  <si>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</si>
  <si>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</si>
  <si>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</si>
  <si>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</si>
  <si>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</si>
  <si>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</si>
  <si>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</si>
  <si>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</si>
  <si>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</si>
  <si>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</si>
  <si>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</si>
  <si>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</si>
  <si>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</si>
  <si>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</si>
  <si>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</si>
  <si>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</si>
  <si>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</si>
  <si>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</si>
  <si>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</si>
  <si>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</si>
  <si>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</si>
  <si>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</si>
  <si>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</si>
  <si>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</si>
  <si>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</si>
  <si>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</si>
  <si>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</si>
  <si>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</si>
  <si>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</si>
  <si>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</si>
  <si>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</si>
  <si>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</si>
  <si>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</si>
  <si>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</si>
  <si>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</si>
  <si>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</si>
  <si>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</si>
  <si>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</si>
  <si>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</si>
  <si>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</si>
  <si>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</si>
  <si>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</si>
  <si>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</si>
  <si>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</si>
  <si>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</si>
  <si>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</si>
  <si>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</si>
  <si>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</si>
  <si>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</si>
  <si>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</si>
  <si>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</si>
  <si>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</si>
  <si>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</si>
  <si>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</si>
  <si>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</si>
  <si>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</si>
  <si>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</si>
  <si>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</si>
  <si>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</si>
  <si>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</si>
  <si>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</si>
  <si>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</si>
  <si>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</si>
  <si>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</si>
  <si>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</si>
  <si>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</si>
  <si>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</si>
  <si>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</si>
  <si>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</si>
  <si>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</si>
  <si>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</si>
  <si>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</si>
  <si>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</si>
  <si>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</si>
  <si>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</si>
  <si>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</si>
  <si>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</si>
  <si>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</si>
  <si>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</si>
  <si>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</si>
  <si>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</si>
  <si>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</si>
  <si>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</si>
  <si>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</si>
  <si>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</si>
  <si>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</si>
  <si>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</si>
  <si>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</si>
  <si>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</si>
  <si>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</si>
  <si>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</si>
  <si>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</si>
  <si>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</si>
  <si>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</si>
  <si>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</si>
  <si>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</si>
  <si>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</si>
  <si>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</si>
  <si>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</si>
  <si>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</si>
  <si>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</si>
  <si>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</si>
  <si>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</si>
  <si>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</si>
  <si>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</si>
  <si>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</si>
  <si>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</si>
  <si>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</si>
  <si>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</si>
  <si>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</si>
  <si>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</si>
  <si>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</si>
  <si>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</si>
  <si>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</si>
  <si>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</si>
  <si>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</si>
  <si>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</si>
  <si>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</si>
  <si>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</si>
  <si>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</si>
  <si>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</si>
  <si>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</si>
  <si>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</si>
  <si>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</si>
  <si>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</si>
  <si>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</si>
  <si>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</si>
  <si>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</si>
  <si>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</si>
  <si>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</si>
  <si>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</si>
  <si>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</si>
  <si>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</si>
  <si>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</si>
  <si>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</si>
  <si>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</si>
  <si>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</si>
  <si>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</si>
  <si>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</si>
  <si>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</si>
  <si>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</si>
  <si>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</si>
  <si>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</si>
  <si>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</si>
  <si>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</si>
  <si>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</si>
  <si>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</si>
  <si>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</si>
  <si>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</si>
  <si>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</si>
  <si>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</si>
  <si>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</si>
  <si>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</si>
  <si>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</si>
  <si>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</si>
  <si>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</si>
  <si>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</si>
  <si>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</si>
  <si>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</si>
  <si>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</si>
  <si>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</si>
  <si>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</si>
  <si>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</si>
  <si>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</si>
  <si>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</si>
  <si>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</si>
  <si>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</si>
  <si>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</si>
  <si>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</si>
  <si>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</si>
  <si>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</si>
  <si>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</si>
  <si>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</si>
  <si>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</si>
  <si>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</si>
  <si>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</si>
  <si>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</si>
  <si>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</si>
  <si>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</si>
  <si>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</si>
  <si>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</si>
  <si>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</si>
  <si>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</si>
  <si>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</si>
  <si>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</si>
  <si>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</si>
  <si>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</si>
  <si>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</si>
  <si>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</si>
  <si>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</si>
  <si>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</si>
  <si>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</si>
  <si>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</si>
  <si>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</si>
  <si>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</si>
  <si>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</si>
  <si>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</si>
  <si>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</si>
  <si>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</si>
  <si>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</si>
  <si>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</si>
  <si>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</si>
  <si>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</si>
  <si>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</si>
  <si>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</si>
  <si>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</si>
  <si>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</si>
  <si>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</si>
  <si>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</si>
  <si>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</si>
  <si>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</si>
  <si>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</si>
  <si>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</si>
  <si>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</si>
  <si>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</si>
  <si>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</si>
  <si>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</si>
  <si>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</si>
  <si>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</si>
  <si>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</si>
  <si>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</si>
  <si>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</si>
  <si>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</si>
  <si>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</si>
  <si>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</si>
  <si>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</si>
  <si>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</si>
  <si>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</si>
  <si>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</si>
  <si>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</si>
  <si>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</si>
  <si>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</si>
  <si>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</si>
  <si>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</si>
  <si>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</si>
  <si>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</si>
  <si>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</si>
  <si>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</si>
  <si>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</si>
  <si>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</si>
  <si>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</si>
  <si>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</si>
  <si>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</si>
  <si>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</si>
  <si>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</si>
  <si>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</si>
  <si>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</si>
  <si>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</si>
  <si>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</si>
  <si>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</si>
  <si>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</si>
  <si>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</si>
  <si>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</si>
  <si>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</si>
  <si>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</si>
  <si>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</si>
  <si>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</si>
  <si>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</si>
  <si>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</si>
  <si>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</si>
  <si>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</si>
  <si>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</si>
  <si>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</si>
  <si>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</si>
  <si>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</si>
  <si>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</si>
  <si>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</si>
  <si>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</si>
  <si>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</si>
  <si>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</si>
  <si>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</si>
  <si>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</si>
  <si>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</si>
  <si>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</si>
  <si>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</si>
  <si>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</si>
  <si>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</si>
  <si>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</si>
  <si>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</si>
  <si>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</si>
  <si>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</si>
  <si>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</si>
  <si>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</si>
  <si>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</si>
  <si>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</si>
  <si>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</si>
  <si>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</si>
  <si>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</si>
  <si>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</si>
  <si>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</si>
  <si>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</si>
  <si>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</si>
  <si>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</si>
  <si>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</si>
  <si>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</si>
  <si>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</si>
  <si>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</si>
  <si>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</si>
  <si>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</si>
  <si>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</si>
  <si>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</si>
  <si>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</si>
  <si>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</si>
  <si>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</si>
  <si>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</si>
  <si>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</si>
  <si>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</si>
  <si>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</si>
  <si>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</si>
  <si>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</si>
  <si>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</si>
  <si>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</si>
  <si>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</si>
  <si>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</si>
  <si>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</si>
  <si>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</si>
  <si>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</si>
  <si>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</si>
  <si>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</si>
  <si>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</si>
  <si>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</si>
  <si>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</si>
  <si>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</si>
  <si>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</si>
  <si>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</si>
  <si>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</si>
  <si>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</si>
  <si>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</si>
  <si>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</si>
  <si>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</si>
  <si>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</si>
  <si>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</si>
  <si>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</si>
  <si>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</si>
  <si>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</si>
  <si>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</si>
  <si>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</si>
  <si>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</si>
  <si>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</si>
  <si>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</si>
  <si>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</si>
  <si>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</si>
  <si>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</si>
  <si>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</si>
  <si>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</si>
  <si>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</si>
  <si>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</si>
  <si>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</si>
  <si>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</si>
  <si>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</si>
  <si>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</si>
  <si>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</si>
  <si>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</si>
  <si>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</si>
  <si>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</si>
  <si>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</si>
  <si>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</si>
  <si>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</si>
  <si>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</si>
  <si>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</si>
  <si>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</si>
  <si>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</si>
  <si>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</si>
  <si>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</si>
  <si>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</si>
  <si>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</si>
  <si>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</si>
  <si>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</si>
  <si>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</si>
  <si>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</si>
  <si>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</si>
  <si>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</si>
  <si>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</si>
  <si>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</si>
  <si>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</si>
  <si>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</si>
  <si>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</si>
  <si>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</si>
  <si>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</si>
  <si>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</si>
  <si>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</si>
  <si>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</si>
  <si>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</si>
  <si>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</si>
  <si>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</si>
  <si>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</si>
  <si>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</si>
  <si>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</si>
  <si>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</si>
  <si>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</si>
  <si>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</si>
  <si>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</si>
  <si>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</si>
  <si>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</si>
  <si>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</si>
  <si>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</si>
  <si>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</si>
  <si>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</si>
  <si>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</si>
  <si>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</si>
  <si>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</si>
  <si>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</si>
  <si>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</si>
  <si>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</si>
  <si>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</si>
  <si>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</si>
  <si>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</si>
  <si>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</si>
  <si>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</si>
  <si>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</si>
  <si>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</si>
  <si>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</si>
  <si>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</si>
  <si>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</si>
  <si>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</si>
  <si>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</si>
  <si>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</si>
  <si>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</si>
  <si>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</si>
  <si>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</si>
  <si>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</si>
  <si>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</si>
  <si>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</si>
  <si>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</si>
  <si>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</si>
  <si>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</si>
  <si>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</si>
  <si>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</si>
  <si>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</si>
  <si>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</si>
  <si>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</si>
  <si>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</si>
  <si>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</si>
  <si>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</si>
  <si>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</si>
  <si>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</si>
  <si>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</si>
  <si>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</si>
  <si>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</si>
  <si>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</si>
  <si>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</si>
  <si>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</si>
  <si>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</si>
  <si>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</si>
  <si>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</si>
  <si>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</si>
  <si>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</si>
  <si>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</si>
  <si>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</si>
  <si>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</si>
  <si>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</si>
  <si>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</si>
  <si>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</si>
  <si>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</si>
  <si>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</si>
  <si>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</si>
  <si>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</si>
  <si>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</si>
  <si>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</si>
  <si>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</si>
  <si>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</si>
  <si>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</si>
  <si>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</si>
  <si>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</si>
  <si>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</si>
  <si>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</si>
  <si>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</si>
  <si>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</si>
  <si>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</si>
  <si>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</si>
  <si>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</si>
  <si>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</si>
  <si>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</si>
  <si>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</si>
  <si>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</si>
  <si>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</si>
  <si>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</si>
  <si>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</si>
  <si>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</si>
  <si>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</si>
  <si>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</si>
  <si>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</si>
  <si>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</si>
  <si>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</si>
  <si>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</si>
  <si>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</si>
  <si>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</si>
  <si>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</si>
  <si>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</si>
  <si>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</si>
  <si>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</si>
  <si>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</si>
  <si>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</si>
  <si>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</si>
  <si>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</si>
  <si>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</si>
  <si>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</si>
  <si>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</si>
  <si>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</si>
  <si>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</si>
  <si>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</si>
  <si>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</si>
  <si>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</si>
  <si>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</si>
  <si>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</si>
  <si>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</si>
  <si>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</si>
  <si>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</si>
  <si>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</si>
  <si>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</si>
  <si>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</si>
  <si>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</si>
  <si>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</si>
  <si>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</si>
  <si>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</si>
  <si>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</si>
  <si>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</si>
  <si>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</si>
  <si>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</si>
  <si>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</si>
  <si>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</si>
  <si>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</si>
  <si>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</si>
  <si>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</si>
  <si>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</si>
  <si>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</si>
  <si>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</si>
  <si>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</si>
  <si>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</si>
  <si>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</si>
  <si>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</si>
  <si>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</si>
  <si>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</si>
  <si>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</si>
  <si>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</si>
  <si>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</si>
  <si>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</si>
  <si>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</si>
  <si>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</si>
  <si>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</si>
  <si>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</si>
  <si>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</si>
  <si>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</si>
  <si>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</si>
  <si>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</si>
  <si>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</si>
  <si>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</si>
  <si>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</si>
  <si>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</si>
  <si>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</si>
  <si>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</si>
  <si>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</si>
  <si>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</si>
  <si>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</si>
  <si>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</si>
  <si>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</si>
  <si>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</si>
  <si>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</si>
  <si>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</si>
  <si>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</si>
  <si>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</si>
  <si>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</si>
  <si>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</si>
  <si>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</si>
  <si>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</si>
  <si>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</si>
  <si>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</si>
  <si>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</si>
  <si>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</si>
  <si>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</si>
  <si>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</si>
  <si>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</si>
  <si>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</si>
  <si>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</si>
  <si>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</si>
  <si>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</si>
  <si>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</si>
  <si>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</si>
  <si>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</si>
  <si>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</si>
  <si>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</si>
  <si>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</si>
  <si>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</si>
  <si>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</si>
  <si>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</si>
  <si>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</si>
  <si>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</si>
  <si>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</si>
  <si>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</si>
  <si>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</si>
  <si>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</si>
  <si>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</si>
  <si>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</si>
  <si>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</si>
  <si>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</si>
  <si>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</si>
  <si>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</si>
  <si>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</si>
  <si>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</si>
  <si>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</si>
  <si>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</si>
  <si>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</si>
  <si>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</si>
  <si>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</si>
  <si>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</si>
  <si>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</si>
  <si>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</si>
  <si>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</si>
  <si>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</si>
  <si>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</si>
  <si>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</si>
  <si>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</si>
  <si>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</si>
  <si>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</si>
  <si>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</si>
  <si>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</si>
  <si>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</si>
  <si>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</si>
  <si>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</si>
  <si>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</si>
  <si>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</si>
  <si>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</si>
  <si>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</si>
  <si>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</si>
  <si>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</si>
  <si>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</si>
  <si>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</si>
  <si>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</si>
  <si>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</si>
  <si>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</si>
  <si>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</si>
  <si>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</si>
  <si>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</si>
  <si>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</si>
  <si>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</si>
  <si>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</si>
  <si>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</si>
  <si>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</si>
  <si>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</si>
  <si>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</si>
  <si>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</si>
  <si>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</si>
  <si>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</si>
  <si>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</si>
  <si>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</si>
  <si>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</si>
  <si>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</si>
  <si>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</si>
  <si>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</si>
  <si>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</si>
  <si>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</si>
  <si>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</si>
  <si>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</si>
  <si>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</si>
  <si>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</si>
  <si>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</si>
  <si>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</si>
  <si>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</si>
  <si>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</si>
  <si>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</si>
  <si>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</si>
  <si>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</si>
  <si>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</si>
  <si>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</si>
  <si>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</si>
  <si>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</si>
  <si>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</si>
  <si>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</si>
  <si>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</si>
  <si>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</si>
  <si>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</si>
  <si>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</si>
  <si>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</si>
  <si>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</si>
  <si>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</si>
  <si>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</si>
  <si>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</si>
  <si>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</si>
  <si>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</si>
  <si>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</si>
  <si>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</si>
  <si>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</si>
  <si>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</si>
  <si>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</si>
  <si>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</si>
  <si>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</si>
  <si>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</si>
  <si>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</si>
  <si>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</si>
  <si>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</si>
  <si>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</si>
  <si>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</si>
  <si>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</si>
  <si>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</si>
  <si>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</si>
  <si>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</si>
  <si>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</si>
  <si>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</si>
  <si>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</si>
  <si>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</si>
  <si>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</si>
  <si>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</si>
  <si>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</si>
  <si>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</si>
  <si>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</si>
  <si>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</si>
  <si>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</si>
  <si>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</si>
  <si>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</si>
  <si>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</si>
  <si>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</si>
  <si>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</si>
  <si>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</si>
  <si>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</si>
  <si>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</si>
  <si>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</si>
  <si>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</si>
  <si>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</si>
  <si>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</si>
  <si>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</si>
  <si>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</si>
  <si>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</si>
  <si>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</si>
  <si>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</si>
  <si>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</si>
  <si>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</si>
  <si>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</si>
  <si>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</si>
  <si>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</si>
  <si>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</si>
  <si>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</si>
  <si>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</si>
  <si>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</si>
  <si>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</si>
  <si>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</si>
  <si>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</si>
  <si>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</si>
  <si>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</si>
  <si>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</si>
  <si>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</si>
  <si>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</si>
  <si>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</si>
  <si>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</si>
  <si>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</si>
  <si>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</si>
  <si>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</si>
  <si>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</si>
  <si>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</si>
  <si>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</si>
  <si>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</si>
  <si>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</si>
  <si>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</si>
  <si>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</si>
  <si>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</si>
  <si>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</si>
  <si>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</si>
  <si>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</si>
  <si>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</si>
  <si>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</si>
  <si>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</si>
  <si>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</si>
  <si>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</si>
  <si>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</si>
  <si>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</si>
  <si>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</si>
  <si>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</si>
  <si>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</si>
  <si>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</si>
  <si>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</si>
  <si>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</si>
  <si>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</si>
  <si>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</si>
  <si>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</si>
  <si>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</si>
  <si>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</si>
  <si>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</si>
  <si>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</si>
  <si>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</si>
  <si>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</si>
  <si>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</si>
  <si>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</si>
  <si>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</si>
  <si>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</si>
  <si>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</si>
  <si>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</si>
  <si>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</si>
  <si>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</si>
  <si>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</si>
  <si>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</si>
  <si>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</si>
  <si>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</si>
  <si>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</si>
  <si>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</si>
  <si>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</si>
  <si>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</si>
  <si>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</si>
  <si>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</si>
  <si>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</si>
  <si>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</si>
  <si>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</si>
  <si>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</si>
  <si>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</si>
  <si>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</si>
  <si>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</si>
  <si>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</si>
  <si>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</si>
  <si>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</si>
  <si>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</si>
  <si>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</si>
  <si>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</si>
  <si>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</si>
  <si>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</si>
  <si>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</si>
  <si>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</si>
  <si>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</si>
  <si>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</si>
  <si>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</si>
  <si>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</si>
  <si>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</si>
  <si>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</si>
  <si>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</si>
  <si>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</si>
  <si>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</si>
  <si>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</si>
  <si>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</si>
  <si>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</si>
  <si>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</si>
  <si>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</si>
  <si>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</si>
  <si>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</si>
  <si>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</si>
  <si>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</si>
  <si>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</si>
  <si>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</si>
  <si>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</si>
  <si>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</si>
  <si>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</si>
  <si>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</si>
  <si>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</si>
  <si>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</si>
  <si>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</si>
  <si>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</si>
  <si>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</si>
  <si>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</si>
  <si>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</si>
  <si>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</si>
  <si>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</si>
  <si>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</si>
  <si>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</si>
  <si>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</si>
  <si>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</si>
  <si>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</si>
  <si>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</si>
  <si>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</si>
  <si>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</si>
  <si>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</si>
  <si>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</si>
  <si>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</si>
  <si>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</si>
  <si>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</si>
  <si>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</si>
  <si>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</si>
  <si>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</si>
  <si>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</si>
  <si>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</si>
  <si>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</si>
  <si>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</si>
  <si>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</si>
  <si>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</si>
  <si>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</si>
  <si>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</si>
  <si>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</si>
  <si>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</si>
  <si>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</si>
  <si>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</si>
  <si>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</si>
  <si>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</si>
  <si>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</si>
  <si>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</si>
  <si>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</si>
  <si>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</si>
  <si>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</si>
  <si>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</si>
  <si>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</si>
  <si>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</si>
  <si>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</si>
  <si>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</si>
  <si>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</si>
  <si>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</si>
  <si>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</si>
  <si>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</si>
  <si>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</si>
  <si>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</si>
  <si>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</si>
  <si>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</si>
  <si>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</si>
  <si>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</si>
  <si>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</si>
  <si>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</si>
  <si>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</si>
  <si>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</si>
  <si>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</si>
  <si>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</si>
  <si>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</si>
  <si>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</si>
  <si>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</si>
  <si>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</si>
  <si>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</si>
  <si>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</si>
  <si>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</si>
  <si>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</si>
  <si>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</si>
  <si>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</si>
  <si>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</si>
  <si>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</si>
  <si>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</si>
  <si>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</si>
  <si>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</si>
  <si>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</si>
  <si>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</si>
  <si>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</si>
  <si>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</si>
  <si>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</si>
  <si>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</si>
  <si>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</si>
  <si>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</si>
  <si>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</si>
  <si>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</si>
  <si>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</si>
  <si>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</si>
  <si>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</si>
  <si>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</si>
  <si>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</si>
  <si>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</si>
  <si>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</si>
  <si>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</si>
  <si>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</si>
  <si>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</si>
  <si>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</si>
  <si>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</si>
  <si>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</si>
  <si>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</si>
  <si>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</si>
  <si>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</si>
  <si>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</si>
  <si>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</si>
  <si>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</si>
  <si>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</si>
  <si>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</si>
  <si>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</si>
  <si>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</si>
  <si>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</si>
  <si>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</si>
  <si>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</si>
  <si>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</si>
  <si>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</si>
  <si>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</si>
  <si>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</si>
  <si>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</si>
  <si>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</si>
  <si>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</si>
  <si>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</si>
  <si>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</si>
  <si>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</si>
  <si>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</si>
  <si>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</si>
  <si>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</si>
  <si>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</si>
  <si>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</si>
  <si>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</si>
  <si>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</si>
  <si>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</si>
  <si>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</si>
  <si>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</si>
  <si>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</si>
  <si>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</si>
  <si>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</si>
  <si>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</si>
  <si>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</si>
  <si>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</si>
  <si>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</si>
  <si>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</si>
  <si>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</si>
  <si>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</si>
  <si>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</si>
  <si>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</si>
  <si>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</si>
  <si>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</si>
  <si>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</si>
  <si>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</si>
  <si>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</si>
  <si>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</si>
  <si>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</si>
  <si>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</si>
  <si>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</si>
  <si>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</si>
  <si>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</si>
  <si>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</si>
  <si>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</si>
  <si>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</si>
  <si>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</si>
  <si>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</si>
  <si>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</si>
  <si>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</si>
  <si>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</si>
  <si>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</si>
  <si>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</si>
  <si>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</si>
  <si>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</si>
  <si>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</si>
  <si>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</si>
  <si>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</si>
  <si>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</si>
  <si>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</si>
  <si>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</si>
  <si>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</si>
  <si>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</si>
  <si>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</si>
  <si>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</si>
  <si>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</si>
  <si>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</si>
  <si>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</si>
  <si>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</si>
  <si>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</si>
  <si>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</si>
  <si>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</si>
  <si>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</si>
  <si>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</si>
  <si>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</si>
  <si>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</si>
  <si>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</si>
  <si>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</si>
  <si>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</si>
  <si>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</si>
  <si>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</si>
  <si>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</si>
  <si>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</si>
  <si>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</si>
  <si>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</si>
  <si>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</si>
  <si>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</si>
  <si>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</si>
  <si>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</si>
  <si>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</si>
  <si>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</si>
  <si>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</si>
  <si>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</si>
  <si>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</si>
  <si>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</si>
  <si>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</si>
  <si>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</si>
  <si>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</si>
  <si>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</si>
  <si>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</si>
  <si>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</si>
  <si>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</si>
  <si>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</si>
  <si>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</si>
  <si>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</si>
  <si>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</si>
  <si>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</si>
  <si>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</si>
  <si>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</si>
  <si>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</si>
  <si>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</si>
  <si>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</si>
  <si>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</si>
  <si>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</si>
  <si>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</si>
  <si>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</si>
  <si>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</si>
  <si>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</si>
  <si>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</si>
  <si>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</si>
  <si>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</si>
  <si>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</si>
  <si>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</si>
  <si>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</si>
  <si>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</si>
  <si>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</si>
  <si>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</si>
  <si>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</si>
  <si>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</si>
  <si>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</si>
  <si>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</si>
  <si>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</si>
  <si>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</si>
  <si>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</si>
  <si>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</si>
  <si>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</si>
  <si>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</si>
  <si>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</si>
  <si>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</si>
  <si>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</si>
  <si>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</si>
  <si>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</si>
  <si>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</si>
  <si>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</si>
  <si>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</si>
  <si>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</si>
  <si>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</si>
  <si>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</si>
  <si>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</si>
  <si>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</si>
  <si>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</si>
  <si>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</si>
  <si>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</si>
  <si>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</si>
  <si>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</si>
  <si>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</si>
  <si>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</si>
  <si>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</si>
  <si>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</si>
  <si>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</si>
  <si>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</si>
  <si>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</si>
  <si>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</si>
  <si>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</si>
  <si>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</si>
  <si>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</si>
  <si>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</si>
  <si>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</si>
  <si>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</si>
  <si>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</si>
  <si>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</si>
  <si>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</si>
  <si>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</si>
  <si>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</si>
  <si>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</si>
  <si>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</si>
  <si>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</si>
  <si>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</si>
  <si>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</si>
  <si>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</si>
  <si>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</si>
  <si>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</si>
  <si>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</si>
  <si>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</si>
  <si>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</si>
  <si>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</si>
  <si>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</si>
  <si>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</si>
  <si>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</si>
  <si>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</si>
  <si>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</si>
  <si>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</si>
  <si>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</si>
  <si>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</si>
  <si>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</si>
  <si>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</si>
  <si>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</si>
  <si>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</si>
  <si>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</si>
  <si>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</si>
  <si>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</si>
  <si>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</si>
  <si>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</si>
  <si>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</si>
  <si>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</si>
  <si>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</si>
  <si>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</si>
  <si>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</si>
  <si>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</si>
  <si>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</si>
  <si>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</si>
  <si>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</si>
  <si>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</si>
  <si>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</si>
  <si>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</si>
  <si>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</si>
  <si>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</si>
  <si>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</si>
  <si>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</si>
  <si>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</si>
  <si>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</si>
  <si>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</si>
  <si>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</si>
  <si>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</si>
  <si>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</si>
  <si>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</si>
  <si>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</si>
  <si>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</si>
  <si>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</si>
  <si>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</si>
  <si>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</si>
  <si>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</si>
  <si>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</si>
  <si>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</si>
  <si>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</si>
  <si>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</si>
  <si>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</si>
  <si>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</si>
  <si>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</si>
  <si>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</si>
  <si>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</si>
  <si>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</si>
  <si>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</si>
  <si>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</si>
  <si>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</si>
  <si>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</si>
  <si>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</si>
  <si>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</si>
  <si>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</si>
  <si>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</si>
  <si>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</si>
  <si>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</si>
  <si>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</si>
  <si>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</si>
  <si>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</si>
  <si>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</si>
  <si>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</si>
  <si>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</si>
  <si>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</si>
  <si>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</si>
  <si>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</si>
  <si>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</si>
  <si>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</si>
  <si>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</si>
  <si>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</si>
  <si>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</si>
  <si>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</si>
  <si>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</si>
  <si>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</si>
  <si>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</si>
  <si>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</si>
  <si>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</si>
  <si>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</si>
  <si>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</si>
  <si>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</si>
  <si>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</si>
  <si>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</si>
  <si>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</si>
  <si>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</si>
  <si>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</si>
  <si>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</si>
  <si>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</si>
  <si>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</si>
  <si>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</si>
  <si>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</si>
  <si>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</si>
  <si>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</si>
  <si>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</si>
  <si>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</si>
  <si>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</si>
  <si>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</si>
  <si>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</si>
  <si>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</si>
  <si>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</si>
  <si>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</si>
  <si>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</si>
  <si>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</si>
  <si>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</si>
  <si>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</si>
  <si>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</si>
  <si>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</si>
  <si>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</si>
  <si>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</si>
  <si>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</si>
  <si>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</si>
  <si>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</si>
  <si>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</si>
  <si>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</si>
  <si>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</si>
  <si>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</si>
  <si>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</si>
  <si>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</si>
  <si>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</si>
  <si>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</si>
  <si>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</si>
  <si>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</si>
  <si>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</si>
  <si>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</si>
  <si>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</si>
  <si>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</si>
  <si>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</si>
  <si>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</si>
  <si>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</si>
  <si>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</si>
  <si>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</si>
  <si>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</si>
  <si>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</si>
  <si>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</si>
  <si>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</si>
  <si>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</si>
  <si>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</si>
  <si>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</si>
  <si>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</si>
  <si>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</si>
  <si>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</si>
  <si>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</si>
  <si>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</si>
  <si>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</si>
  <si>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</si>
  <si>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</si>
  <si>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</si>
  <si>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</si>
  <si>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</si>
  <si>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</si>
  <si>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</si>
  <si>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</si>
  <si>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</si>
  <si>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</si>
  <si>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</si>
  <si>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</si>
  <si>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</si>
  <si>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</si>
  <si>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</si>
  <si>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</si>
  <si>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</si>
  <si>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</si>
  <si>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</si>
  <si>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</si>
  <si>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</si>
  <si>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</si>
  <si>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</si>
  <si>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</si>
  <si>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</si>
  <si>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</si>
  <si>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</si>
  <si>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</si>
  <si>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</si>
  <si>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</si>
  <si>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</si>
  <si>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</si>
  <si>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</si>
  <si>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</si>
  <si>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</si>
  <si>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</si>
  <si>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</si>
  <si>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</si>
  <si>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</si>
  <si>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</si>
  <si>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</si>
  <si>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</si>
  <si>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</si>
  <si>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</si>
  <si>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</si>
  <si>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</si>
  <si>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</si>
  <si>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</si>
  <si>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</si>
  <si>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</si>
  <si>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</si>
  <si>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</si>
  <si>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</si>
  <si>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</si>
  <si>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</si>
  <si>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</si>
  <si>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</si>
  <si>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</si>
  <si>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</si>
  <si>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</si>
  <si>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</si>
  <si>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</si>
  <si>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</si>
  <si>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</si>
  <si>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</si>
  <si>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</si>
  <si>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</si>
  <si>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</si>
  <si>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</si>
  <si>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</si>
  <si>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</si>
  <si>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</si>
  <si>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</si>
  <si>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</si>
  <si>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</si>
  <si>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</si>
  <si>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</si>
  <si>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</si>
  <si>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</si>
  <si>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</si>
  <si>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</si>
  <si>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</si>
  <si>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</si>
  <si>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</si>
  <si>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</si>
  <si>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</si>
  <si>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</si>
  <si>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</si>
  <si>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</si>
  <si>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</si>
  <si>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</si>
  <si>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</si>
  <si>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</si>
  <si>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</si>
  <si>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</si>
  <si>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</si>
  <si>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</si>
  <si>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</si>
  <si>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</si>
  <si>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</si>
  <si>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</si>
  <si>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</si>
  <si>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</si>
  <si>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</si>
  <si>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</si>
  <si>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</si>
  <si>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</si>
  <si>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</si>
  <si>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</si>
  <si>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</si>
  <si>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</si>
  <si>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</si>
  <si>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</si>
  <si>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</si>
  <si>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</si>
  <si>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</si>
  <si>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</si>
  <si>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</si>
  <si>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</si>
  <si>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</si>
  <si>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</si>
  <si>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</si>
  <si>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</si>
  <si>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</si>
  <si>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</si>
  <si>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</si>
  <si>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</si>
  <si>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</si>
  <si>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</si>
  <si>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</si>
  <si>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</si>
  <si>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</si>
  <si>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</si>
  <si>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</si>
  <si>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</si>
  <si>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</si>
  <si>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</si>
  <si>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</si>
  <si>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</si>
  <si>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</si>
  <si>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</si>
  <si>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</si>
  <si>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</si>
  <si>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</si>
  <si>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</si>
  <si>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</si>
  <si>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</si>
  <si>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</si>
  <si>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</si>
  <si>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</si>
  <si>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</si>
  <si>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</si>
  <si>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</si>
  <si>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</si>
  <si>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</si>
  <si>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</si>
  <si>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</si>
  <si>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</si>
  <si>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</si>
  <si>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</si>
  <si>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</si>
  <si>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</si>
  <si>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</si>
  <si>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</si>
  <si>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</si>
  <si>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</si>
  <si>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</si>
  <si>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</si>
  <si>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</si>
  <si>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</si>
  <si>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</si>
  <si>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</si>
  <si>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</si>
  <si>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</si>
  <si>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</si>
  <si>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</si>
  <si>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</si>
  <si>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</si>
  <si>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</si>
  <si>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</si>
  <si>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</si>
  <si>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</si>
  <si>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</si>
  <si>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</si>
  <si>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</si>
  <si>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</si>
  <si>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</si>
  <si>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</si>
  <si>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</si>
  <si>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</si>
  <si>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</si>
  <si>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</si>
  <si>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</si>
  <si>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</si>
  <si>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</si>
  <si>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</si>
  <si>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</si>
  <si>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</si>
  <si>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</si>
  <si>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</si>
  <si>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</si>
  <si>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</si>
  <si>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</si>
  <si>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</si>
  <si>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</si>
  <si>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</si>
  <si>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</si>
  <si>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</si>
  <si>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</si>
  <si>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</si>
  <si>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</si>
  <si>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</si>
  <si>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</si>
  <si>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</si>
  <si>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</si>
  <si>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</si>
  <si>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</si>
  <si>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</si>
  <si>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</si>
  <si>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</si>
  <si>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</si>
  <si>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</si>
  <si>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</si>
  <si>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</si>
  <si>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</si>
  <si>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</si>
  <si>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</si>
  <si>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</si>
  <si>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</si>
  <si>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</si>
  <si>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</si>
  <si>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</si>
  <si>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</si>
  <si>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</si>
  <si>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</si>
  <si>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</si>
  <si>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</si>
  <si>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</si>
  <si>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</si>
  <si>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</si>
  <si>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</si>
  <si>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</si>
  <si>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</si>
  <si>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</si>
  <si>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</si>
  <si>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</si>
  <si>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</si>
  <si>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</si>
  <si>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</si>
  <si>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</si>
  <si>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</si>
  <si>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</si>
  <si>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</si>
  <si>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</si>
  <si>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</si>
  <si>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</si>
  <si>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</si>
  <si>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</si>
  <si>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</si>
  <si>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</si>
  <si>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</si>
  <si>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</si>
  <si>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</si>
  <si>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</si>
  <si>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</si>
  <si>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</si>
  <si>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</si>
  <si>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</si>
  <si>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</si>
  <si>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</si>
  <si>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</si>
  <si>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</si>
  <si>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</si>
  <si>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</si>
  <si>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</si>
  <si>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</si>
  <si>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</si>
  <si>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</si>
  <si>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</si>
  <si>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</si>
  <si>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</si>
  <si>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</si>
  <si>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</si>
  <si>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</si>
  <si>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</si>
  <si>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</si>
  <si>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</si>
  <si>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</si>
  <si>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</si>
  <si>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</si>
  <si>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</si>
  <si>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</si>
  <si>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</si>
  <si>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</si>
  <si>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</si>
  <si>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</si>
  <si>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</si>
  <si>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</si>
  <si>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</si>
  <si>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</si>
  <si>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</si>
  <si>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</si>
  <si>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</si>
  <si>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</si>
  <si>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</si>
  <si>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</si>
  <si>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</si>
  <si>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</si>
  <si>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</si>
  <si>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</si>
  <si>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</si>
  <si>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</si>
  <si>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</si>
  <si>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</si>
  <si>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</si>
  <si>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</si>
  <si>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</si>
  <si>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</si>
  <si>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</si>
  <si>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</si>
  <si>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</si>
  <si>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</si>
  <si>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</si>
  <si>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</si>
  <si>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</si>
  <si>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</si>
  <si>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</si>
  <si>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</si>
  <si>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</si>
  <si>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</si>
  <si>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</si>
  <si>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</si>
  <si>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</si>
  <si>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</si>
  <si>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</si>
  <si>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</si>
  <si>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</si>
  <si>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</si>
  <si>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</si>
  <si>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</si>
  <si>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</si>
  <si>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</si>
  <si>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</si>
  <si>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</si>
  <si>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</si>
  <si>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</si>
  <si>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</si>
  <si>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</si>
  <si>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</si>
  <si>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</si>
  <si>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</si>
  <si>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</si>
  <si>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</si>
  <si>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</si>
  <si>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</si>
  <si>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</si>
  <si>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</si>
  <si>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</si>
  <si>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</si>
  <si>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</si>
  <si>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</si>
  <si>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</si>
  <si>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</si>
  <si>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</si>
  <si>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</si>
  <si>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</si>
  <si>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</si>
  <si>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</si>
  <si>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</si>
  <si>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</si>
  <si>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</si>
  <si>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</si>
  <si>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</si>
  <si>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</si>
  <si>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</si>
  <si>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</si>
  <si>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</si>
  <si>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</si>
  <si>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</si>
  <si>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</si>
  <si>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</si>
  <si>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</si>
  <si>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</si>
  <si>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</si>
  <si>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</si>
  <si>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</si>
  <si>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</si>
  <si>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</si>
  <si>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</si>
  <si>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</si>
  <si>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</si>
  <si>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</si>
  <si>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</si>
  <si>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</si>
  <si>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</si>
  <si>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</si>
  <si>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</si>
  <si>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</si>
  <si>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</si>
  <si>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</si>
  <si>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</si>
  <si>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</si>
  <si>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</si>
  <si>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</si>
  <si>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</si>
  <si>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</si>
  <si>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</si>
  <si>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</si>
  <si>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</si>
  <si>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</si>
  <si>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</si>
  <si>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</si>
  <si>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</si>
  <si>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</si>
  <si>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</si>
  <si>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</si>
  <si>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</si>
  <si>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</si>
  <si>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</si>
  <si>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</si>
  <si>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</si>
  <si>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</si>
  <si>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</si>
  <si>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</si>
  <si>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</si>
  <si>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</si>
  <si>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</si>
  <si>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</si>
  <si>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</si>
  <si>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</si>
  <si>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</si>
  <si>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</si>
  <si>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</si>
  <si>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</si>
  <si>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</si>
  <si>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</si>
  <si>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</si>
  <si>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</si>
  <si>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</si>
  <si>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</si>
  <si>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</si>
  <si>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</si>
  <si>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</si>
  <si>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</si>
  <si>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</si>
  <si>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</si>
  <si>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</si>
  <si>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</si>
  <si>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</si>
  <si>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</si>
  <si>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</si>
  <si>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</si>
  <si>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</si>
  <si>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</si>
  <si>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</si>
  <si>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</si>
  <si>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</si>
  <si>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</si>
  <si>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</si>
  <si>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</si>
  <si>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</si>
  <si>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</si>
  <si>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</si>
  <si>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</si>
  <si>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</si>
  <si>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</si>
  <si>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</si>
  <si>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</si>
  <si>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</si>
  <si>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</si>
  <si>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</si>
  <si>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</si>
  <si>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</si>
  <si>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</si>
  <si>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</si>
  <si>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</si>
  <si>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</si>
  <si>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</si>
  <si>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</si>
  <si>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</si>
  <si>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</si>
  <si>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</si>
  <si>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</si>
  <si>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</si>
  <si>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</si>
  <si>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</si>
  <si>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</si>
  <si>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</si>
  <si>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</si>
  <si>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</si>
  <si>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</si>
  <si>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</si>
  <si>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</si>
  <si>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</si>
  <si>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</si>
  <si>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</si>
  <si>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</si>
  <si>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</si>
  <si>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</si>
  <si>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</si>
  <si>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</si>
  <si>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</si>
  <si>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</si>
  <si>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</si>
  <si>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</si>
  <si>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</si>
  <si>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</si>
  <si>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</si>
  <si>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</si>
  <si>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</si>
  <si>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</si>
  <si>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</si>
  <si>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</si>
  <si>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</si>
  <si>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</si>
  <si>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</si>
  <si>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</si>
  <si>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</si>
  <si>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</si>
  <si>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</si>
  <si>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</si>
  <si>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</si>
  <si>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</si>
  <si>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</si>
  <si>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</si>
  <si>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</si>
  <si>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</si>
  <si>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</si>
  <si>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</si>
  <si>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</si>
  <si>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</si>
  <si>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</si>
  <si>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</si>
  <si>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</si>
  <si>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</si>
  <si>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</si>
  <si>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</si>
  <si>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</si>
  <si>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</si>
  <si>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</si>
  <si>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</si>
  <si>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</si>
  <si>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</si>
  <si>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</si>
  <si>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</si>
  <si>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</si>
  <si>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</si>
  <si>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</si>
  <si>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</si>
  <si>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</si>
  <si>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</si>
  <si>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</si>
  <si>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</si>
  <si>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</si>
  <si>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</si>
  <si>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</si>
  <si>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</si>
  <si>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</si>
  <si>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</si>
  <si>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</si>
  <si>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</si>
  <si>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</si>
  <si>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</si>
  <si>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</si>
  <si>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</si>
  <si>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</si>
  <si>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</si>
  <si>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</si>
  <si>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</si>
  <si>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</si>
  <si>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</si>
  <si>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</si>
  <si>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</si>
  <si>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</si>
  <si>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</si>
  <si>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</si>
  <si>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</si>
  <si>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</si>
  <si>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</si>
  <si>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</si>
  <si>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</si>
  <si>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</si>
  <si>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</si>
  <si>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</si>
  <si>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</si>
  <si>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</si>
  <si>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</si>
  <si>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</si>
  <si>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</si>
  <si>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</si>
  <si>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</si>
  <si>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</si>
  <si>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</si>
  <si>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</si>
  <si>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</si>
  <si>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</si>
  <si>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</si>
  <si>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</si>
  <si>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</si>
  <si>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</si>
  <si>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</si>
  <si>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</si>
  <si>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</si>
  <si>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</si>
  <si>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</si>
  <si>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</si>
  <si>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</si>
  <si>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</si>
  <si>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</si>
  <si>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</si>
  <si>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</si>
  <si>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</si>
  <si>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</si>
  <si>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</si>
  <si>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</si>
  <si>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</si>
  <si>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</si>
  <si>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</si>
  <si>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</si>
  <si>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</si>
  <si>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</si>
  <si>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</si>
  <si>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</si>
  <si>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</si>
  <si>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</si>
  <si>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</si>
  <si>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</si>
  <si>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</si>
  <si>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</si>
  <si>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</si>
  <si>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</si>
  <si>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</si>
  <si>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</si>
  <si>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</si>
  <si>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</si>
  <si>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</si>
  <si>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</si>
  <si>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</si>
  <si>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</si>
  <si>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</si>
  <si>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</si>
  <si>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</si>
  <si>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</si>
  <si>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</si>
  <si>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</si>
  <si>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</si>
  <si>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</si>
  <si>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</si>
  <si>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</si>
  <si>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</si>
  <si>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</si>
  <si>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</si>
  <si>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</si>
  <si>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</si>
  <si>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</si>
  <si>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</si>
  <si>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</si>
  <si>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</si>
  <si>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</si>
  <si>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</si>
  <si>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</si>
  <si>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</si>
  <si>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</si>
  <si>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</si>
  <si>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</si>
  <si>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</si>
  <si>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</si>
  <si>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</si>
  <si>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</si>
  <si>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</si>
  <si>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</si>
  <si>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</si>
  <si>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</si>
  <si>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</si>
  <si>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</si>
  <si>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</si>
  <si>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</si>
  <si>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</si>
  <si>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</si>
  <si>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</si>
  <si>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</si>
  <si>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</si>
  <si>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</si>
  <si>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</si>
  <si>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</si>
  <si>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</si>
  <si>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</si>
  <si>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</si>
  <si>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</si>
  <si>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</si>
  <si>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</si>
  <si>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</si>
  <si>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</si>
  <si>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</si>
  <si>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</si>
  <si>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</si>
  <si>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</si>
  <si>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</si>
  <si>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</si>
  <si>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</si>
  <si>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</si>
  <si>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</si>
  <si>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</si>
  <si>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</si>
  <si>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</si>
  <si>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</si>
  <si>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</si>
  <si>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</si>
  <si>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</si>
  <si>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</si>
  <si>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</si>
  <si>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</si>
  <si>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</si>
  <si>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</si>
  <si>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</si>
  <si>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</si>
  <si>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</si>
  <si>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</si>
  <si>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</si>
  <si>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</si>
  <si>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</si>
  <si>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</si>
  <si>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</si>
  <si>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</si>
  <si>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</si>
  <si>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</si>
  <si>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</si>
  <si>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</si>
  <si>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</si>
  <si>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</si>
  <si>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</si>
  <si>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</si>
  <si>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</si>
  <si>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</si>
  <si>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</si>
  <si>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</si>
  <si>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</si>
  <si>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</si>
  <si>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</si>
  <si>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</si>
  <si>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</si>
  <si>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</si>
  <si>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</si>
  <si>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</si>
  <si>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</si>
  <si>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</si>
  <si>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</si>
  <si>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</si>
  <si>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</si>
  <si>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</si>
  <si>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</si>
  <si>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</si>
  <si>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</si>
  <si>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</si>
  <si>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</si>
  <si>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</si>
  <si>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</si>
  <si>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</si>
  <si>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</si>
  <si>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</si>
  <si>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</si>
  <si>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</si>
  <si>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</si>
  <si>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</si>
  <si>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</si>
  <si>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</si>
  <si>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</si>
  <si>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</si>
  <si>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</si>
  <si>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</si>
  <si>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</si>
  <si>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</si>
  <si>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</si>
  <si>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</si>
  <si>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</si>
  <si>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</si>
  <si>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</si>
  <si>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</si>
  <si>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</si>
  <si>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</si>
  <si>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</si>
  <si>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</si>
  <si>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</si>
  <si>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</si>
  <si>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</si>
  <si>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</si>
  <si>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</si>
  <si>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</si>
  <si>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</si>
  <si>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</si>
  <si>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</si>
  <si>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</si>
  <si>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</si>
  <si>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</si>
  <si>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</si>
  <si>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</si>
  <si>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</si>
  <si>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</si>
  <si>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</si>
  <si>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</si>
  <si>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</si>
  <si>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</si>
  <si>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</si>
  <si>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</si>
  <si>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</si>
  <si>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</si>
  <si>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</si>
  <si>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</si>
  <si>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</si>
  <si>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</si>
  <si>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</si>
  <si>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</si>
  <si>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</si>
  <si>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</si>
  <si>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</si>
  <si>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</si>
  <si>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</si>
  <si>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</si>
  <si>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</si>
  <si>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</si>
  <si>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</si>
  <si>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</si>
  <si>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</si>
  <si>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</si>
  <si>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</si>
  <si>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</si>
  <si>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</si>
  <si>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</si>
  <si>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</si>
  <si>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</si>
  <si>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</si>
  <si>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</si>
  <si>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</si>
  <si>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</si>
  <si>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</si>
  <si>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</si>
  <si>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</si>
  <si>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</si>
  <si>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</si>
  <si>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</si>
  <si>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</si>
  <si>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</si>
  <si>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</si>
  <si>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</si>
  <si>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</si>
  <si>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</si>
  <si>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</si>
  <si>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</si>
  <si>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</si>
  <si>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</si>
  <si>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</si>
  <si>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</si>
  <si>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</si>
  <si>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</si>
  <si>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</si>
  <si>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</si>
  <si>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</si>
  <si>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</si>
  <si>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</si>
  <si>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</si>
  <si>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</si>
  <si>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</si>
  <si>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</si>
  <si>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</si>
  <si>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</si>
  <si>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</si>
  <si>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</si>
  <si>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</si>
  <si>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</si>
  <si>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</si>
  <si>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</si>
  <si>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</si>
  <si>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</si>
  <si>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</si>
  <si>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</si>
  <si>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</si>
  <si>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</si>
  <si>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</si>
  <si>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</si>
  <si>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</si>
  <si>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</si>
  <si>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</si>
  <si>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</si>
  <si>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</si>
  <si>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</si>
  <si>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</si>
  <si>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</si>
  <si>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</si>
  <si>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</si>
  <si>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</si>
  <si>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</si>
  <si>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</si>
  <si>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</si>
  <si>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</si>
  <si>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</si>
  <si>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</si>
  <si>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</si>
  <si>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</si>
  <si>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</si>
  <si>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</si>
  <si>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</si>
  <si>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</si>
  <si>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</si>
  <si>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</si>
  <si>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</si>
  <si>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</si>
  <si>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</si>
  <si>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</si>
  <si>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</si>
  <si>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</si>
  <si>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</si>
  <si>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</si>
  <si>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</si>
  <si>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</si>
  <si>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</si>
  <si>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</si>
  <si>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</si>
  <si>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</si>
  <si>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</si>
  <si>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</si>
  <si>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</si>
  <si>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</si>
  <si>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</si>
  <si>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</si>
  <si>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</si>
  <si>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</si>
  <si>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</si>
  <si>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</si>
  <si>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</si>
  <si>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</si>
  <si>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</si>
  <si>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</si>
  <si>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</si>
  <si>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</si>
  <si>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</si>
  <si>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</si>
  <si>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</si>
  <si>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</si>
  <si>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</si>
  <si>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</si>
  <si>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</si>
  <si>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</si>
  <si>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</si>
  <si>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</si>
  <si>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</si>
  <si>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</si>
  <si>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</si>
  <si>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</si>
  <si>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</si>
  <si>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</si>
  <si>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</si>
  <si>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</si>
  <si>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</si>
  <si>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</si>
  <si>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</si>
  <si>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</si>
  <si>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</si>
  <si>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</si>
  <si>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</si>
  <si>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</si>
  <si>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</si>
  <si>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</si>
  <si>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</si>
  <si>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</si>
  <si>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</si>
  <si>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</si>
  <si>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</si>
  <si>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</si>
  <si>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</si>
  <si>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</si>
  <si>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</si>
  <si>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</si>
  <si>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</si>
  <si>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</si>
  <si>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</si>
  <si>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</si>
  <si>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</si>
  <si>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</si>
  <si>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</si>
  <si>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</si>
  <si>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</si>
  <si>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</si>
  <si>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</si>
  <si>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</si>
  <si>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</si>
  <si>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</si>
  <si>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</si>
  <si>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</si>
  <si>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</si>
  <si>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</si>
  <si>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</si>
  <si>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</si>
  <si>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</si>
  <si>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</si>
  <si>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</si>
  <si>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</si>
  <si>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</si>
  <si>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</si>
  <si>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</si>
  <si>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</si>
  <si>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</si>
  <si>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</si>
  <si>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</si>
  <si>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</si>
  <si>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</si>
  <si>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</si>
  <si>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</si>
  <si>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</si>
  <si>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</si>
  <si>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</si>
  <si>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</si>
  <si>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</si>
  <si>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</si>
  <si>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</si>
  <si>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</si>
  <si>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</si>
  <si>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</si>
  <si>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</si>
  <si>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</si>
  <si>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</si>
  <si>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</si>
  <si>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</si>
  <si>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</si>
  <si>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</si>
  <si>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</si>
  <si>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</si>
  <si>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</si>
  <si>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</si>
  <si>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</si>
  <si>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</si>
  <si>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</si>
  <si>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</si>
  <si>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</si>
  <si>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</si>
  <si>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</si>
  <si>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</si>
  <si>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</si>
  <si>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</si>
  <si>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</si>
  <si>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</si>
  <si>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</si>
  <si>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</si>
  <si>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</si>
  <si>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</si>
  <si>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</si>
  <si>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</si>
  <si>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</si>
  <si>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</si>
  <si>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</si>
  <si>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</si>
  <si>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</si>
  <si>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</si>
  <si>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</si>
  <si>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</si>
  <si>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</si>
  <si>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</si>
  <si>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</si>
  <si>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</si>
  <si>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</si>
  <si>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</si>
  <si>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</si>
  <si>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</si>
  <si>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</si>
  <si>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</si>
  <si>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</si>
  <si>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</si>
  <si>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</si>
  <si>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</si>
  <si>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</si>
  <si>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</si>
  <si>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</si>
  <si>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</si>
  <si>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</si>
  <si>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</si>
  <si>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</si>
  <si>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</si>
  <si>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</si>
  <si>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</si>
  <si>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</si>
  <si>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</si>
  <si>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</si>
  <si>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</si>
  <si>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</si>
  <si>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</si>
  <si>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</si>
  <si>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</si>
  <si>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</si>
  <si>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</si>
  <si>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</si>
  <si>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</si>
  <si>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</si>
  <si>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</si>
  <si>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</si>
  <si>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</si>
  <si>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</si>
  <si>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</si>
  <si>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</si>
  <si>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</si>
  <si>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</si>
  <si>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</si>
  <si>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</si>
  <si>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</si>
  <si>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</si>
  <si>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</si>
  <si>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</si>
  <si>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</si>
  <si>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</si>
  <si>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</si>
  <si>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</si>
  <si>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</si>
  <si>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</si>
  <si>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</si>
  <si>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</si>
  <si>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</si>
  <si>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</si>
  <si>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</si>
  <si>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</si>
  <si>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</si>
  <si>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</si>
  <si>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</si>
  <si>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</si>
  <si>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</si>
  <si>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</si>
  <si>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</si>
  <si>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</si>
  <si>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</si>
  <si>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</si>
  <si>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</si>
  <si>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</si>
  <si>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</si>
  <si>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</si>
  <si>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</si>
  <si>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</si>
  <si>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</si>
  <si>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</si>
  <si>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</si>
  <si>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</si>
  <si>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</si>
  <si>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</si>
  <si>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</si>
  <si>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</si>
  <si>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</si>
  <si>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</si>
  <si>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</si>
  <si>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</si>
  <si>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</si>
  <si>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</si>
  <si>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</si>
  <si>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</si>
  <si>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</si>
  <si>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</si>
  <si>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</si>
  <si>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</si>
  <si>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</si>
  <si>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</si>
  <si>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</si>
  <si>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</si>
  <si>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</si>
  <si>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</si>
  <si>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</si>
  <si>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</si>
  <si>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</si>
  <si>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</si>
  <si>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</si>
  <si>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</si>
  <si>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</si>
  <si>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</si>
  <si>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</si>
  <si>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</si>
  <si>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</si>
  <si>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</si>
  <si>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</si>
  <si>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</si>
  <si>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</si>
  <si>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</si>
  <si>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</si>
  <si>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</si>
  <si>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</si>
  <si>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</si>
  <si>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</si>
  <si>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</si>
  <si>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</si>
  <si>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</si>
  <si>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</si>
  <si>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</si>
  <si>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</si>
  <si>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</si>
  <si>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</si>
  <si>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</si>
  <si>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</si>
  <si>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</si>
  <si>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</si>
  <si>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</si>
  <si>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</si>
  <si>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</si>
  <si>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</si>
  <si>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</si>
  <si>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</si>
  <si>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</si>
  <si>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</si>
  <si>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</si>
  <si>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</si>
  <si>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</si>
  <si>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</si>
  <si>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</si>
  <si>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</si>
  <si>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</si>
  <si>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</si>
  <si>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</si>
  <si>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</si>
  <si>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</si>
  <si>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</si>
  <si>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</si>
  <si>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</si>
  <si>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</si>
  <si>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</si>
  <si>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</si>
  <si>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</si>
  <si>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</si>
  <si>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</si>
  <si>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</si>
  <si>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</si>
  <si>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</si>
  <si>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</si>
  <si>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</si>
  <si>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</si>
  <si>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</si>
  <si>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</si>
  <si>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</si>
  <si>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</si>
  <si>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</si>
  <si>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</si>
  <si>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</si>
  <si>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</si>
  <si>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</si>
  <si>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</si>
  <si>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</si>
  <si>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</si>
  <si>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</si>
  <si>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</si>
  <si>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</si>
  <si>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</si>
  <si>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</si>
  <si>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</si>
  <si>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</si>
  <si>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</si>
  <si>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</si>
  <si>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</si>
  <si>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</si>
  <si>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</si>
  <si>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</si>
  <si>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</si>
  <si>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</si>
  <si>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</si>
  <si>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</si>
  <si>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</si>
  <si>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</si>
  <si>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</si>
  <si>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</si>
  <si>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</si>
  <si>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</si>
  <si>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</si>
  <si>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</si>
  <si>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</si>
  <si>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</si>
  <si>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</si>
  <si>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</si>
  <si>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</si>
  <si>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</si>
  <si>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</si>
  <si>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</si>
  <si>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</si>
  <si>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</si>
  <si>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</si>
  <si>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</si>
  <si>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</si>
  <si>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</si>
  <si>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</si>
  <si>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</si>
  <si>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</si>
  <si>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</si>
  <si>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</si>
  <si>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</si>
  <si>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</si>
  <si>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</si>
  <si>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</si>
  <si>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</si>
  <si>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</si>
  <si>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</si>
  <si>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</si>
  <si>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</si>
  <si>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</si>
  <si>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</si>
  <si>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</si>
  <si>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</si>
  <si>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</si>
  <si>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</si>
  <si>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</si>
  <si>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</si>
  <si>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</si>
  <si>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</si>
  <si>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</si>
  <si>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</si>
  <si>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</si>
  <si>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</si>
  <si>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</si>
  <si>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</si>
  <si>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</si>
  <si>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</si>
  <si>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</si>
  <si>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</si>
  <si>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</si>
  <si>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</si>
  <si>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</si>
  <si>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</si>
  <si>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</si>
  <si>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</si>
  <si>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</si>
  <si>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</si>
  <si>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</si>
  <si>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</si>
  <si>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</si>
  <si>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</si>
  <si>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</si>
  <si>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</si>
  <si>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</si>
  <si>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</si>
  <si>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</si>
  <si>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</si>
  <si>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</si>
  <si>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</si>
  <si>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</si>
  <si>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</si>
  <si>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</si>
  <si>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</si>
  <si>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</si>
  <si>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</si>
  <si>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</si>
  <si>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</si>
  <si>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</si>
  <si>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</si>
  <si>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</si>
  <si>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</si>
  <si>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</si>
  <si>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</si>
  <si>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</si>
  <si>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</si>
  <si>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</si>
  <si>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</si>
  <si>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</si>
  <si>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</si>
  <si>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</si>
  <si>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</si>
  <si>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</si>
  <si>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</si>
  <si>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</si>
  <si>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</si>
  <si>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</si>
  <si>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</si>
  <si>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</si>
  <si>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</si>
  <si>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</si>
  <si>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</si>
  <si>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</si>
  <si>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</si>
  <si>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</si>
  <si>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</si>
  <si>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</si>
  <si>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</si>
  <si>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</si>
  <si>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</si>
  <si>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</si>
  <si>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</si>
  <si>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</si>
  <si>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</si>
  <si>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</si>
  <si>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</si>
  <si>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</si>
  <si>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</si>
  <si>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</si>
  <si>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</si>
  <si>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</si>
  <si>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</si>
  <si>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</si>
  <si>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</si>
  <si>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</si>
  <si>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</si>
  <si>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</si>
  <si>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</si>
  <si>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</si>
  <si>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</si>
  <si>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</si>
  <si>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</si>
  <si>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</si>
  <si>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</si>
  <si>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</si>
  <si>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</si>
  <si>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</si>
  <si>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</si>
  <si>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</si>
  <si>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</si>
  <si>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</si>
  <si>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</si>
  <si>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</si>
  <si>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</si>
  <si>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</si>
  <si>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</si>
  <si>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</si>
  <si>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</si>
  <si>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</si>
  <si>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</si>
  <si>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</si>
  <si>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</si>
  <si>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</si>
  <si>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</si>
  <si>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</si>
  <si>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</si>
  <si>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</si>
  <si>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</si>
  <si>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</si>
  <si>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</si>
  <si>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</si>
  <si>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</si>
  <si>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</si>
  <si>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</si>
  <si>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</si>
  <si>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</si>
  <si>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</si>
  <si>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</si>
  <si>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</si>
  <si>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</si>
  <si>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</si>
  <si>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</si>
  <si>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</si>
  <si>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</si>
  <si>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</si>
  <si>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</si>
  <si>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</si>
  <si>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</si>
  <si>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</si>
  <si>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</si>
  <si>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</si>
  <si>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</si>
  <si>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</si>
  <si>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</si>
  <si>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</si>
  <si>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</si>
  <si>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</si>
  <si>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</si>
  <si>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</si>
  <si>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</si>
  <si>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</si>
  <si>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</si>
  <si>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</si>
  <si>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</si>
  <si>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</si>
  <si>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</si>
  <si>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</si>
  <si>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</si>
  <si>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</si>
  <si>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</si>
  <si>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</si>
  <si>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</si>
  <si>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</si>
  <si>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</si>
  <si>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</si>
  <si>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</si>
  <si>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</si>
  <si>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</si>
  <si>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</si>
  <si>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</si>
  <si>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</si>
  <si>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</si>
  <si>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</si>
  <si>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</si>
  <si>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</si>
  <si>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</si>
  <si>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</si>
  <si>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</si>
  <si>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</si>
  <si>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</si>
  <si>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</si>
  <si>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</si>
  <si>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</si>
  <si>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</si>
  <si>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</si>
  <si>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</si>
  <si>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</si>
  <si>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</si>
  <si>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</si>
  <si>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</si>
  <si>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</si>
  <si>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</si>
  <si>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</si>
  <si>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</si>
  <si>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</si>
  <si>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</si>
  <si>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</si>
  <si>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</si>
  <si>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</si>
  <si>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</si>
  <si>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</si>
  <si>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</si>
  <si>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</si>
  <si>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</si>
  <si>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</si>
  <si>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</si>
  <si>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</si>
  <si>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</si>
  <si>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</si>
  <si>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</si>
  <si>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</si>
  <si>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</si>
  <si>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</si>
  <si>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</si>
  <si>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</si>
  <si>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</si>
  <si>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</si>
  <si>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</si>
  <si>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</si>
  <si>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</si>
  <si>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</si>
  <si>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</si>
  <si>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</si>
  <si>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</si>
  <si>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</si>
  <si>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</si>
  <si>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</si>
  <si>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</si>
  <si>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</si>
  <si>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</si>
  <si>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</si>
  <si>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</si>
  <si>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</si>
  <si>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</si>
  <si>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</si>
  <si>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</si>
  <si>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</si>
  <si>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</si>
  <si>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</si>
  <si>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</si>
  <si>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</si>
  <si>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</si>
  <si>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</si>
  <si>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</si>
  <si>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</si>
  <si>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</si>
  <si>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</si>
  <si>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</si>
  <si>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</si>
  <si>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</si>
  <si>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</si>
  <si>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</si>
  <si>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</si>
  <si>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</si>
  <si>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</si>
  <si>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</si>
  <si>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</si>
  <si>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</si>
  <si>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</si>
  <si>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</si>
  <si>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</si>
  <si>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</si>
  <si>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</si>
  <si>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</si>
  <si>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</si>
  <si>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</si>
  <si>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</si>
  <si>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</si>
  <si>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</si>
  <si>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</si>
  <si>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</si>
  <si>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</si>
  <si>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</si>
  <si>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</si>
  <si>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</si>
  <si>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</si>
  <si>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</si>
  <si>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</si>
  <si>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</si>
  <si>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</si>
  <si>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</si>
  <si>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</si>
  <si>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</si>
  <si>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</si>
  <si>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</si>
  <si>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</si>
  <si>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</si>
  <si>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</si>
  <si>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</si>
  <si>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</si>
  <si>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</si>
  <si>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</si>
  <si>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</si>
  <si>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</si>
  <si>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</si>
  <si>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</si>
  <si>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</si>
  <si>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</si>
  <si>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</si>
  <si>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</si>
  <si>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</si>
  <si>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</si>
  <si>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</si>
  <si>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</si>
  <si>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</si>
  <si>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</si>
  <si>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</si>
  <si>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</si>
  <si>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</si>
  <si>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</si>
  <si>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</si>
  <si>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</si>
  <si>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</si>
  <si>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</si>
  <si>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</si>
  <si>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</si>
  <si>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</si>
  <si>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</si>
  <si>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</si>
  <si>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</si>
  <si>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</si>
  <si>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</si>
  <si>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</si>
  <si>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</si>
  <si>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</si>
  <si>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</si>
  <si>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</si>
  <si>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</si>
  <si>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</si>
  <si>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</si>
  <si>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</si>
  <si>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</si>
  <si>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</si>
  <si>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</si>
  <si>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</si>
  <si>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</si>
  <si>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</si>
  <si>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</si>
  <si>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</si>
  <si>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</si>
  <si>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</si>
  <si>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</si>
  <si>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</si>
  <si>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</si>
  <si>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</si>
  <si>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</si>
  <si>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</si>
  <si>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</si>
  <si>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</si>
  <si>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</si>
  <si>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</si>
  <si>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</si>
  <si>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</si>
  <si>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</si>
  <si>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</si>
  <si>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</si>
  <si>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</si>
  <si>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</si>
  <si>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</si>
  <si>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</si>
  <si>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</si>
  <si>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</si>
  <si>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</si>
  <si>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</si>
  <si>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</si>
  <si>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</si>
  <si>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</si>
  <si>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</si>
  <si>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</si>
  <si>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</si>
  <si>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</si>
  <si>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</si>
  <si>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</si>
  <si>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</si>
  <si>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</si>
  <si>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</si>
  <si>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</si>
  <si>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</si>
  <si>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</si>
  <si>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</si>
  <si>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</si>
  <si>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</si>
  <si>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</si>
  <si>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</si>
  <si>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</si>
  <si>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</si>
  <si>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</si>
  <si>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</si>
  <si>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</si>
  <si>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</si>
  <si>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</si>
  <si>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</si>
  <si>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</si>
  <si>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</si>
  <si>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</si>
  <si>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</si>
  <si>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</si>
  <si>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</si>
  <si>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</si>
  <si>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</si>
  <si>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</si>
  <si>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</si>
  <si>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</si>
  <si>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</si>
  <si>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</si>
  <si>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</si>
  <si>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</si>
  <si>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</si>
  <si>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</si>
  <si>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</si>
  <si>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</si>
  <si>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</si>
  <si>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</si>
  <si>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</si>
  <si>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</si>
  <si>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</si>
  <si>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</si>
  <si>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</si>
  <si>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</si>
  <si>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</si>
  <si>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</si>
  <si>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</si>
  <si>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</si>
  <si>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</si>
  <si>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</si>
  <si>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</si>
  <si>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</si>
  <si>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</si>
  <si>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</si>
  <si>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</si>
  <si>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</si>
  <si>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</si>
  <si>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</si>
  <si>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</si>
  <si>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</si>
  <si>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</si>
  <si>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</si>
  <si>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</si>
  <si>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</si>
  <si>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</si>
  <si>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</si>
  <si>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</si>
  <si>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</si>
  <si>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</si>
  <si>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</si>
  <si>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</si>
  <si>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</si>
  <si>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</si>
  <si>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</si>
  <si>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</si>
  <si>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</si>
  <si>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</si>
  <si>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</si>
  <si>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</si>
  <si>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</si>
  <si>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</si>
  <si>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</si>
  <si>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</si>
  <si>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</si>
  <si>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</si>
  <si>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</si>
  <si>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</si>
  <si>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</si>
  <si>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</si>
  <si>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</si>
  <si>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</si>
  <si>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</si>
  <si>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</si>
  <si>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</si>
  <si>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</si>
  <si>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</si>
  <si>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</si>
  <si>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</si>
  <si>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</si>
  <si>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</si>
  <si>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</si>
  <si>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</si>
  <si>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</si>
  <si>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</si>
  <si>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</si>
  <si>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</si>
  <si>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</si>
  <si>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</si>
  <si>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</si>
  <si>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</si>
  <si>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</si>
  <si>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</si>
  <si>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</si>
  <si>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</si>
  <si>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</si>
  <si>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</si>
  <si>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</si>
  <si>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</si>
  <si>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</si>
  <si>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</si>
  <si>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</si>
  <si>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</si>
  <si>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</si>
  <si>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</si>
  <si>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</si>
  <si>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</si>
  <si>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</si>
  <si>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</si>
  <si>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</si>
  <si>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</si>
  <si>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</si>
  <si>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</si>
  <si>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</si>
  <si>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</si>
  <si>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</si>
  <si>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</si>
  <si>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</si>
  <si>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</si>
  <si>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</si>
  <si>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</si>
  <si>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</si>
  <si>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</si>
  <si>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</si>
  <si>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</si>
  <si>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</si>
  <si>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</si>
  <si>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</si>
  <si>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</si>
  <si>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</si>
  <si>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</si>
  <si>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</si>
  <si>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</si>
  <si>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</si>
  <si>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</si>
  <si>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</si>
  <si>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</si>
  <si>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</si>
  <si>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</si>
  <si>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</si>
  <si>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</si>
  <si>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</si>
  <si>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</si>
  <si>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</si>
  <si>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</si>
  <si>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</si>
  <si>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</si>
  <si>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</si>
  <si>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</si>
  <si>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</si>
  <si>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</si>
  <si>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</si>
  <si>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</si>
  <si>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</si>
  <si>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</si>
  <si>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</si>
  <si>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</si>
  <si>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</si>
  <si>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</si>
  <si>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</si>
  <si>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</si>
  <si>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</si>
  <si>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</si>
  <si>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</si>
  <si>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</si>
  <si>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</si>
  <si>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</si>
  <si>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</si>
  <si>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</si>
  <si>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</si>
  <si>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</si>
  <si>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</si>
  <si>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</si>
  <si>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</si>
  <si>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</si>
  <si>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</si>
  <si>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</si>
  <si>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</si>
  <si>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</si>
  <si>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</si>
  <si>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</si>
  <si>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</si>
  <si>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</si>
  <si>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</si>
  <si>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</si>
  <si>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</si>
  <si>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</si>
  <si>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</si>
  <si>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</si>
  <si>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</si>
  <si>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</si>
  <si>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</si>
  <si>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</si>
  <si>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</si>
  <si>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</si>
  <si>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</si>
  <si>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</si>
  <si>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</si>
  <si>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</si>
  <si>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</si>
  <si>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</si>
  <si>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</si>
  <si>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</si>
  <si>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</si>
  <si>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</si>
  <si>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</si>
  <si>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</si>
  <si>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</si>
  <si>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</si>
  <si>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</si>
  <si>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</si>
  <si>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</si>
  <si>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</si>
  <si>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</si>
  <si>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</si>
  <si>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</si>
  <si>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</si>
  <si>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</si>
  <si>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</si>
  <si>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</si>
  <si>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</si>
  <si>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</si>
  <si>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</si>
  <si>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</si>
  <si>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</si>
  <si>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</si>
  <si>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</si>
  <si>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</si>
  <si>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</si>
  <si>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</si>
  <si>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</si>
  <si>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</si>
  <si>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</si>
  <si>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</si>
  <si>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</si>
  <si>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</si>
  <si>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</si>
  <si>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</si>
  <si>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</si>
  <si>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</si>
  <si>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</si>
  <si>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</si>
  <si>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</si>
  <si>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</si>
  <si>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</si>
  <si>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</si>
  <si>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</si>
  <si>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</si>
  <si>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</si>
  <si>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</si>
  <si>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</si>
  <si>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</si>
  <si>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</si>
  <si>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</si>
  <si>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</si>
  <si>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</si>
  <si>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</si>
  <si>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</si>
  <si>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</si>
  <si>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</si>
  <si>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</si>
  <si>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</si>
  <si>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</si>
  <si>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</si>
  <si>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</si>
  <si>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</si>
  <si>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</si>
  <si>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</si>
  <si>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</si>
  <si>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</si>
  <si>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</si>
  <si>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</si>
  <si>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</si>
  <si>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</si>
  <si>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</si>
  <si>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</si>
  <si>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</si>
  <si>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</si>
  <si>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</si>
  <si>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</si>
  <si>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</si>
  <si>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</si>
  <si>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</si>
  <si>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</si>
  <si>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</si>
  <si>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</si>
  <si>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</si>
  <si>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</si>
  <si>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</si>
  <si>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</si>
  <si>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</si>
  <si>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</si>
  <si>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</si>
  <si>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</si>
  <si>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</si>
  <si>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</si>
  <si>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</si>
  <si>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</si>
  <si>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</si>
  <si>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</si>
  <si>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</si>
  <si>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</si>
  <si>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</si>
  <si>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</si>
  <si>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</si>
  <si>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</si>
  <si>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</si>
  <si>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</si>
  <si>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</si>
  <si>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</si>
  <si>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</si>
  <si>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</si>
  <si>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</si>
  <si>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</si>
  <si>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</si>
  <si>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</si>
  <si>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</si>
  <si>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</si>
  <si>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</si>
  <si>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</si>
  <si>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</si>
  <si>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</si>
  <si>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</si>
  <si>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</si>
  <si>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</si>
  <si>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</si>
  <si>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</si>
  <si>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</si>
  <si>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</si>
  <si>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</si>
  <si>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</si>
  <si>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</si>
  <si>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</si>
  <si>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</si>
  <si>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</si>
  <si>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</si>
  <si>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</si>
  <si>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</si>
  <si>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</si>
  <si>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</si>
  <si>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</si>
  <si>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</si>
  <si>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</si>
  <si>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</si>
  <si>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</si>
  <si>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</si>
  <si>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</si>
  <si>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</si>
  <si>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</si>
  <si>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</si>
  <si>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</si>
  <si>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</si>
  <si>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</si>
  <si>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</si>
  <si>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</si>
  <si>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</si>
  <si>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</si>
  <si>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</si>
  <si>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</si>
  <si>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</si>
  <si>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</si>
  <si>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</si>
  <si>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</si>
  <si>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</si>
  <si>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</si>
  <si>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</si>
  <si>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</si>
  <si>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</si>
  <si>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</si>
  <si>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</si>
  <si>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</si>
  <si>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</si>
  <si>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</si>
  <si>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</si>
  <si>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</si>
  <si>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</si>
  <si>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</si>
  <si>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</si>
  <si>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</si>
  <si>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</si>
  <si>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</si>
  <si>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</si>
  <si>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</si>
  <si>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</si>
  <si>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</si>
  <si>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</si>
  <si>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</si>
  <si>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</si>
  <si>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</si>
  <si>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</si>
  <si>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</si>
  <si>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</si>
  <si>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</si>
  <si>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</si>
  <si>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</si>
  <si>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</si>
  <si>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</si>
  <si>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</si>
  <si>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</si>
  <si>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</si>
  <si>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</si>
  <si>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</si>
  <si>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</si>
  <si>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</si>
  <si>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</si>
  <si>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</si>
  <si>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</si>
  <si>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</si>
  <si>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</si>
  <si>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</si>
  <si>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</si>
  <si>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</si>
  <si>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</si>
  <si>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</si>
  <si>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</si>
  <si>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</si>
  <si>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</si>
  <si>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</si>
  <si>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</si>
  <si>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</si>
  <si>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</si>
  <si>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</si>
  <si>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</si>
  <si>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</si>
  <si>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</si>
  <si>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</si>
  <si>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</si>
  <si>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</si>
  <si>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</si>
  <si>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</si>
  <si>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</si>
  <si>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</si>
  <si>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</si>
  <si>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</si>
  <si>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</si>
  <si>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</si>
  <si>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</si>
  <si>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</si>
  <si>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</si>
  <si>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</si>
  <si>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</si>
  <si>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</si>
  <si>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</si>
  <si>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</si>
  <si>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</si>
  <si>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</si>
  <si>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</si>
  <si>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</si>
  <si>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</si>
  <si>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</si>
  <si>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</si>
  <si>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</si>
  <si>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</si>
  <si>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</si>
  <si>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</si>
  <si>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</si>
  <si>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</si>
  <si>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</si>
  <si>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</si>
  <si>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</si>
  <si>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</si>
  <si>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</si>
  <si>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</si>
  <si>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</si>
  <si>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</si>
  <si>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</si>
  <si>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</si>
  <si>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</si>
  <si>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</si>
  <si>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</si>
  <si>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</si>
  <si>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</si>
  <si>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</si>
  <si>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</si>
  <si>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</si>
  <si>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</si>
  <si>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</si>
  <si>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</si>
  <si>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</si>
  <si>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</si>
  <si>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</si>
  <si>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</si>
  <si>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</si>
  <si>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</si>
  <si>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</si>
  <si>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</si>
  <si>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</si>
  <si>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</si>
  <si>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</si>
  <si>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</si>
  <si>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</si>
  <si>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</si>
  <si>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</si>
  <si>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</si>
  <si>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</si>
  <si>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</si>
  <si>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</si>
  <si>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</si>
  <si>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</si>
  <si>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</si>
  <si>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</si>
  <si>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</si>
  <si>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</si>
  <si>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</si>
  <si>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</si>
  <si>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</si>
  <si>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</si>
  <si>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</si>
  <si>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</si>
  <si>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</si>
  <si>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</si>
  <si>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</si>
  <si>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</si>
  <si>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</si>
  <si>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</si>
  <si>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</si>
  <si>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</si>
  <si>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</si>
  <si>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</si>
  <si>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</si>
  <si>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</si>
  <si>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</si>
  <si>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</si>
  <si>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</si>
  <si>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</si>
  <si>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</si>
  <si>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</si>
  <si>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</si>
  <si>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</si>
  <si>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</si>
  <si>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</si>
  <si>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</si>
  <si>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</si>
  <si>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</si>
  <si>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</si>
  <si>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</si>
  <si>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</si>
  <si>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</si>
  <si>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</si>
  <si>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</si>
  <si>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</si>
  <si>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</si>
  <si>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</si>
  <si>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</si>
  <si>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</si>
  <si>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</si>
  <si>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</si>
  <si>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</si>
  <si>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</si>
  <si>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</si>
  <si>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</si>
  <si>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</si>
  <si>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</si>
  <si>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</si>
  <si>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</si>
  <si>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</si>
  <si>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</si>
  <si>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</si>
  <si>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</si>
  <si>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</si>
  <si>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</si>
  <si>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</si>
  <si>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</si>
  <si>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</si>
  <si>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</si>
  <si>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</si>
  <si>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</si>
  <si>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</si>
  <si>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</si>
  <si>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</si>
  <si>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</si>
  <si>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</si>
  <si>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</si>
  <si>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</si>
  <si>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</si>
  <si>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</si>
  <si>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</si>
  <si>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</si>
  <si>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</si>
  <si>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</si>
  <si>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</si>
  <si>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</si>
  <si>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</si>
  <si>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</si>
  <si>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</si>
  <si>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</si>
  <si>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</si>
  <si>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</si>
  <si>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</si>
  <si>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</si>
  <si>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</si>
  <si>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</si>
  <si>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</si>
  <si>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</si>
  <si>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</si>
  <si>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</si>
  <si>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</si>
  <si>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</si>
  <si>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</si>
  <si>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</si>
  <si>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</si>
  <si>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</si>
  <si>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</si>
  <si>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</si>
  <si>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</si>
  <si>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</si>
  <si>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</si>
  <si>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</si>
  <si>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</si>
  <si>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</si>
  <si>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</si>
  <si>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</si>
  <si>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</si>
  <si>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</si>
  <si>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</si>
  <si>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</si>
  <si>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</si>
  <si>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</si>
  <si>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</si>
  <si>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</si>
  <si>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</si>
  <si>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</si>
  <si>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</si>
  <si>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</si>
  <si>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</si>
  <si>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</si>
  <si>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</si>
  <si>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</si>
  <si>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</si>
  <si>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</si>
  <si>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</si>
  <si>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</si>
  <si>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</si>
  <si>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</si>
  <si>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</si>
  <si>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</si>
  <si>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</si>
  <si>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</si>
  <si>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</si>
  <si>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</si>
  <si>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</si>
  <si>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</si>
  <si>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</si>
  <si>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</si>
  <si>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</si>
  <si>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</si>
  <si>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</si>
  <si>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</si>
  <si>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</si>
  <si>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</si>
  <si>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</si>
  <si>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</si>
  <si>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</si>
  <si>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</si>
  <si>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</si>
  <si>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</si>
  <si>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</si>
  <si>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</si>
  <si>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</si>
  <si>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</si>
  <si>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</si>
  <si>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</si>
  <si>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</si>
  <si>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</si>
  <si>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</si>
  <si>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</si>
  <si>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</si>
  <si>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</si>
  <si>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</si>
  <si>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</si>
  <si>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</si>
  <si>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</si>
  <si>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</si>
  <si>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</si>
  <si>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</si>
  <si>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</si>
  <si>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</si>
  <si>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</si>
  <si>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</si>
  <si>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</si>
  <si>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</si>
  <si>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</si>
  <si>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</si>
  <si>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</si>
  <si>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</si>
  <si>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</si>
  <si>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</si>
  <si>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</si>
  <si>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</si>
  <si>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</si>
  <si>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</si>
  <si>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</si>
  <si>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</si>
  <si>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</si>
  <si>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</si>
  <si>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</si>
  <si>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</si>
  <si>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</si>
  <si>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</si>
  <si>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</si>
  <si>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</si>
  <si>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</si>
  <si>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</si>
  <si>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</si>
  <si>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</si>
  <si>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</si>
  <si>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</si>
  <si>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</si>
  <si>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</si>
  <si>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</si>
  <si>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</si>
  <si>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</si>
  <si>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</si>
  <si>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</si>
  <si>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</si>
  <si>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</si>
  <si>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</si>
  <si>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</si>
  <si>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</si>
  <si>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</si>
  <si>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</si>
  <si>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</si>
  <si>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</si>
  <si>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</si>
  <si>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</si>
  <si>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</si>
  <si>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</si>
  <si>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</si>
  <si>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</si>
  <si>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</si>
  <si>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</si>
  <si>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</si>
  <si>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</si>
  <si>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</si>
  <si>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</si>
  <si>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</si>
  <si>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</si>
  <si>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</si>
  <si>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</si>
  <si>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</si>
  <si>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</si>
  <si>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</si>
  <si>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</si>
  <si>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</si>
  <si>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</si>
  <si>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</si>
  <si>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</si>
  <si>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</si>
  <si>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</si>
  <si>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</si>
  <si>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</si>
  <si>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</si>
  <si>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</si>
  <si>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</si>
  <si>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</si>
  <si>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</si>
  <si>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</si>
  <si>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</si>
  <si>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</si>
  <si>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</si>
  <si>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</si>
  <si>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</si>
  <si>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</si>
  <si>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</si>
  <si>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</si>
  <si>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</si>
  <si>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</si>
  <si>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</si>
  <si>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</si>
  <si>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</si>
  <si>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</si>
  <si>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</si>
  <si>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</si>
  <si>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</si>
  <si>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</si>
  <si>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</si>
  <si>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</si>
  <si>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</si>
  <si>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</si>
  <si>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</si>
  <si>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</si>
  <si>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</si>
  <si>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</si>
  <si>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</si>
  <si>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</si>
  <si>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</si>
  <si>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</si>
  <si>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</si>
  <si>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</si>
  <si>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</si>
  <si>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</si>
  <si>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</si>
  <si>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</si>
  <si>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</si>
  <si>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</si>
  <si>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</si>
  <si>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</si>
  <si>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</si>
  <si>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</si>
  <si>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</si>
  <si>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</si>
  <si>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</si>
  <si>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</si>
  <si>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</si>
  <si>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</si>
  <si>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</si>
  <si>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</si>
  <si>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</si>
  <si>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</si>
  <si>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</si>
  <si>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</si>
  <si>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</si>
  <si>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</si>
  <si>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</si>
  <si>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</si>
  <si>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</si>
  <si>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</si>
  <si>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</si>
  <si>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</si>
  <si>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</si>
  <si>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</si>
  <si>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</si>
  <si>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</si>
  <si>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</si>
  <si>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</si>
  <si>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</si>
  <si>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</si>
  <si>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</si>
  <si>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</si>
  <si>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</si>
  <si>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</si>
  <si>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</si>
  <si>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</si>
  <si>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</si>
  <si>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</si>
  <si>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</si>
  <si>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</si>
  <si>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</si>
  <si>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</si>
  <si>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</si>
  <si>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</si>
  <si>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</si>
  <si>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</si>
  <si>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</si>
  <si>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</si>
  <si>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</si>
  <si>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</si>
  <si>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</si>
  <si>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</si>
  <si>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</si>
  <si>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</si>
  <si>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</si>
  <si>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</si>
  <si>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</si>
  <si>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</si>
  <si>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</si>
  <si>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</si>
  <si>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</si>
  <si>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</si>
  <si>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</si>
  <si>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</si>
  <si>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</si>
  <si>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</si>
  <si>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</si>
  <si>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</si>
  <si>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</si>
  <si>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</si>
  <si>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</si>
  <si>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</si>
  <si>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</si>
  <si>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</si>
  <si>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</si>
  <si>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</si>
  <si>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</si>
  <si>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</si>
  <si>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</si>
  <si>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</si>
  <si>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</si>
  <si>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</si>
  <si>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</si>
  <si>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</si>
  <si>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</si>
  <si>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</si>
  <si>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</si>
  <si>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</si>
  <si>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</si>
  <si>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</si>
  <si>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</si>
  <si>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</si>
  <si>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</si>
  <si>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</si>
  <si>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</si>
  <si>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</si>
  <si>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</si>
  <si>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</si>
  <si>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</si>
  <si>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</si>
  <si>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</si>
  <si>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</si>
  <si>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</si>
  <si>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</si>
  <si>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</si>
  <si>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</si>
  <si>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</si>
  <si>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</si>
  <si>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</si>
  <si>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</si>
  <si>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</si>
  <si>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</si>
  <si>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</si>
  <si>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</si>
  <si>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</si>
  <si>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</si>
  <si>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</si>
  <si>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</si>
  <si>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</si>
  <si>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</si>
  <si>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</si>
  <si>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</si>
  <si>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</si>
  <si>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</si>
  <si>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</si>
  <si>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</si>
  <si>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</si>
  <si>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</si>
  <si>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</si>
  <si>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</si>
  <si>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</si>
  <si>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</si>
  <si>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</si>
  <si>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</si>
  <si>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</si>
  <si>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</si>
  <si>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</si>
  <si>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</si>
  <si>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</si>
  <si>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</si>
  <si>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</si>
  <si>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</si>
  <si>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</si>
  <si>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</si>
  <si>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</si>
  <si>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</si>
  <si>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</si>
  <si>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</si>
  <si>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</si>
  <si>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</si>
  <si>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</si>
  <si>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</si>
  <si>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</si>
  <si>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</si>
  <si>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</si>
  <si>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</si>
  <si>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</si>
  <si>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</si>
  <si>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</si>
  <si>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</si>
  <si>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</si>
  <si>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</si>
  <si>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</si>
  <si>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</si>
  <si>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</si>
  <si>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</si>
  <si>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</si>
  <si>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</si>
  <si>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</si>
  <si>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</si>
  <si>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</si>
  <si>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</si>
  <si>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</si>
  <si>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</si>
  <si>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</si>
  <si>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</si>
  <si>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</si>
  <si>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</si>
  <si>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</si>
  <si>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</si>
  <si>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</si>
  <si>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</si>
  <si>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</si>
  <si>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</si>
  <si>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</si>
  <si>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</si>
  <si>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</si>
  <si>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</si>
  <si>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</si>
  <si>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</si>
  <si>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</si>
  <si>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</si>
  <si>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</si>
  <si>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</si>
  <si>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</si>
  <si>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</si>
  <si>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</si>
  <si>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</si>
  <si>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</si>
  <si>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</si>
  <si>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</si>
  <si>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</si>
  <si>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</si>
  <si>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</si>
  <si>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</si>
  <si>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</si>
  <si>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</si>
  <si>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</si>
  <si>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</si>
  <si>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</si>
  <si>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</si>
  <si>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</si>
  <si>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</si>
  <si>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</si>
  <si>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</si>
  <si>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</si>
  <si>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</si>
  <si>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</si>
  <si>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</si>
  <si>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</si>
  <si>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</si>
  <si>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</si>
  <si>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</si>
  <si>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</si>
  <si>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</si>
  <si>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</si>
  <si>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</si>
  <si>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</si>
  <si>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</si>
  <si>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</si>
  <si>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</si>
  <si>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</si>
  <si>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</si>
  <si>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</si>
  <si>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</si>
  <si>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</si>
  <si>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</si>
  <si>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</si>
  <si>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</si>
  <si>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</si>
  <si>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</si>
  <si>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</si>
  <si>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</si>
  <si>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</si>
  <si>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</si>
  <si>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</si>
  <si>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</si>
  <si>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</si>
  <si>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</si>
  <si>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</si>
  <si>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</si>
  <si>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</si>
  <si>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</si>
  <si>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</si>
  <si>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</si>
  <si>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</si>
  <si>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</si>
  <si>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</si>
  <si>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</si>
  <si>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</si>
  <si>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</si>
  <si>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</si>
  <si>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</si>
  <si>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</si>
  <si>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</si>
  <si>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</si>
  <si>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</si>
  <si>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</si>
  <si>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</si>
  <si>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</si>
  <si>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</si>
  <si>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</si>
  <si>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</si>
  <si>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</si>
  <si>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</si>
  <si>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</si>
  <si>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</si>
  <si>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</si>
  <si>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</si>
  <si>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</si>
  <si>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</si>
  <si>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</si>
  <si>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</si>
  <si>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</si>
  <si>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</si>
  <si>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</si>
  <si>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</si>
  <si>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</si>
  <si>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</si>
  <si>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</si>
  <si>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</si>
  <si>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</si>
  <si>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</si>
  <si>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</si>
  <si>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</si>
  <si>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</si>
  <si>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</si>
  <si>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</si>
  <si>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</si>
  <si>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</si>
  <si>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</si>
  <si>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</si>
  <si>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</si>
  <si>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</si>
  <si>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</si>
  <si>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</si>
  <si>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</si>
  <si>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</si>
  <si>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</si>
  <si>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</si>
  <si>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</si>
  <si>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</si>
  <si>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</si>
  <si>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</si>
  <si>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</si>
  <si>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</si>
  <si>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</si>
  <si>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</si>
  <si>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</si>
  <si>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</si>
  <si>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</si>
  <si>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</si>
  <si>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</si>
  <si>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</si>
  <si>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</si>
  <si>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</si>
  <si>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</si>
  <si>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</si>
  <si>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</si>
  <si>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</si>
  <si>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</si>
  <si>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</si>
  <si>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</si>
  <si>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</si>
  <si>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</si>
  <si>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</si>
  <si>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</si>
  <si>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</si>
  <si>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</si>
  <si>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</si>
  <si>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</si>
  <si>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</si>
  <si>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</si>
  <si>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</si>
  <si>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</si>
  <si>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</si>
  <si>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</si>
  <si>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</si>
  <si>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</si>
  <si>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</si>
  <si>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</si>
  <si>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</si>
  <si>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</si>
  <si>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</si>
  <si>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</si>
  <si>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</si>
  <si>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</si>
  <si>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</si>
  <si>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</si>
  <si>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</si>
  <si>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</si>
  <si>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</si>
  <si>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</si>
  <si>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</si>
  <si>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</si>
  <si>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</si>
  <si>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</si>
  <si>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</si>
  <si>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</si>
  <si>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</si>
  <si>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</si>
  <si>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</si>
  <si>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</si>
  <si>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</si>
  <si>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</si>
  <si>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</si>
  <si>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</si>
  <si>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</si>
  <si>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</si>
  <si>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</si>
  <si>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</si>
  <si>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</si>
  <si>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</si>
  <si>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</si>
  <si>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</si>
  <si>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</si>
  <si>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</si>
  <si>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</si>
  <si>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</si>
  <si>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</si>
  <si>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</si>
  <si>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</si>
  <si>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</si>
  <si>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</si>
  <si>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</si>
  <si>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</si>
  <si>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</si>
  <si>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</si>
  <si>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</si>
  <si>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</si>
  <si>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</si>
  <si>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</si>
  <si>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</si>
  <si>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</si>
  <si>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</si>
  <si>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</si>
  <si>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</si>
  <si>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</si>
  <si>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</si>
  <si>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</si>
  <si>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</si>
  <si>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</si>
  <si>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</si>
  <si>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</si>
  <si>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</si>
  <si>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</si>
  <si>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</si>
  <si>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</si>
  <si>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</si>
  <si>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</si>
  <si>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</si>
  <si>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</si>
  <si>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</si>
  <si>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</si>
  <si>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</si>
  <si>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</si>
  <si>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</si>
  <si>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</si>
  <si>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</si>
  <si>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</si>
  <si>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</si>
  <si>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</si>
  <si>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</si>
  <si>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</si>
  <si>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</si>
  <si>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</si>
  <si>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</si>
  <si>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</si>
  <si>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</si>
  <si>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</si>
  <si>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</si>
  <si>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</si>
  <si>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</si>
  <si>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</si>
  <si>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</si>
  <si>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</si>
  <si>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</si>
  <si>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</si>
  <si>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</si>
  <si>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</si>
  <si>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</si>
  <si>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</si>
  <si>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</si>
  <si>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</si>
  <si>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</si>
  <si>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</si>
  <si>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</si>
  <si>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</si>
  <si>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</si>
  <si>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</si>
  <si>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</si>
  <si>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</si>
  <si>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</si>
  <si>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</si>
  <si>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</si>
  <si>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</si>
  <si>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</si>
  <si>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</si>
  <si>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</si>
  <si>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</si>
  <si>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</si>
  <si>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</si>
  <si>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</si>
  <si>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</si>
  <si>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</si>
  <si>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</si>
  <si>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</si>
  <si>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</si>
  <si>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</si>
  <si>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</si>
  <si>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</si>
  <si>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</si>
  <si>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</si>
  <si>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</si>
  <si>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</si>
  <si>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</si>
  <si>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</si>
  <si>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</si>
  <si>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</si>
  <si>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</si>
  <si>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</si>
  <si>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</si>
  <si>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</si>
  <si>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</si>
  <si>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</si>
  <si>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</si>
  <si>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</si>
  <si>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</si>
  <si>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</si>
  <si>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</si>
  <si>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</si>
  <si>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</si>
  <si>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</si>
  <si>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</si>
  <si>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</si>
  <si>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</si>
  <si>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</si>
  <si>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</si>
  <si>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</si>
  <si>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</si>
  <si>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</si>
  <si>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</si>
  <si>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</si>
  <si>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</si>
  <si>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</si>
  <si>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</si>
  <si>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</si>
  <si>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</si>
  <si>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</si>
  <si>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</si>
  <si>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</si>
  <si>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</si>
  <si>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</si>
  <si>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</si>
  <si>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</si>
  <si>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</si>
  <si>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</si>
  <si>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</si>
  <si>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</si>
  <si>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</si>
  <si>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</si>
  <si>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</si>
  <si>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</si>
  <si>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</si>
  <si>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</si>
  <si>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</si>
  <si>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</si>
  <si>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</si>
  <si>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</si>
  <si>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</si>
  <si>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</si>
  <si>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</si>
  <si>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</si>
  <si>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</si>
  <si>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</si>
  <si>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</si>
  <si>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</si>
  <si>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</si>
  <si>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</si>
  <si>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</si>
  <si>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</si>
  <si>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</si>
  <si>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</si>
  <si>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</si>
  <si>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</si>
  <si>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</si>
  <si>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</si>
  <si>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</si>
  <si>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</si>
  <si>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</si>
  <si>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</si>
  <si>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</si>
  <si>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</si>
  <si>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</si>
  <si>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</si>
  <si>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</si>
  <si>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</si>
  <si>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</si>
  <si>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</si>
  <si>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</si>
  <si>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</si>
  <si>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</si>
  <si>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</si>
  <si>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</si>
  <si>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</si>
  <si>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</si>
  <si>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</si>
  <si>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</si>
  <si>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</si>
  <si>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</si>
  <si>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</si>
  <si>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</si>
  <si>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</si>
  <si>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</si>
  <si>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</si>
  <si>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</si>
  <si>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</si>
  <si>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</si>
  <si>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</si>
  <si>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</si>
  <si>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</si>
  <si>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</si>
  <si>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</si>
  <si>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</si>
  <si>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</si>
  <si>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</si>
  <si>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</si>
  <si>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</si>
  <si>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</si>
  <si>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</si>
  <si>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</si>
  <si>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</si>
  <si>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</si>
  <si>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</si>
  <si>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</si>
  <si>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</si>
  <si>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</si>
  <si>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</si>
  <si>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</si>
  <si>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</si>
  <si>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</si>
  <si>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</si>
  <si>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</si>
  <si>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</si>
  <si>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</si>
  <si>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</si>
  <si>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</si>
  <si>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</si>
  <si>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</si>
  <si>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</si>
  <si>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</si>
  <si>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</si>
  <si>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</si>
  <si>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</si>
  <si>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</si>
  <si>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</si>
  <si>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</si>
  <si>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</si>
  <si>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</si>
  <si>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</si>
  <si>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</si>
  <si>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</si>
  <si>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</si>
  <si>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</si>
  <si>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</si>
  <si>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</si>
  <si>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</si>
  <si>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</si>
  <si>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</si>
  <si>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</si>
  <si>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</si>
  <si>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</si>
  <si>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</si>
  <si>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</si>
  <si>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</si>
  <si>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</si>
  <si>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</si>
  <si>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</si>
  <si>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</si>
  <si>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</si>
  <si>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</si>
  <si>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</si>
  <si>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</si>
  <si>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</si>
  <si>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</si>
  <si>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</si>
  <si>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</si>
  <si>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</si>
  <si>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</si>
  <si>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</si>
  <si>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</si>
  <si>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</si>
  <si>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</si>
  <si>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</si>
  <si>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</si>
  <si>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</si>
  <si>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</si>
  <si>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</si>
  <si>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</si>
  <si>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</si>
  <si>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</si>
  <si>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</si>
  <si>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</si>
  <si>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</si>
  <si>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</si>
  <si>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</si>
  <si>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</si>
  <si>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</si>
  <si>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</si>
  <si>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</si>
  <si>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</si>
  <si>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</si>
  <si>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</si>
  <si>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</si>
  <si>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</si>
  <si>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</si>
  <si>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</si>
  <si>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</si>
  <si>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</si>
  <si>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</si>
  <si>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</si>
  <si>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</si>
  <si>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</si>
  <si>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</si>
  <si>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</si>
  <si>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</si>
  <si>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</si>
  <si>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</si>
  <si>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</si>
  <si>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</si>
  <si>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</si>
  <si>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</si>
  <si>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</si>
  <si>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</si>
  <si>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</si>
  <si>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</si>
  <si>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</si>
  <si>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</si>
  <si>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</si>
  <si>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</si>
  <si>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</si>
  <si>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</si>
  <si>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</si>
  <si>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</si>
  <si>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</si>
  <si>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</si>
  <si>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</si>
  <si>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</si>
  <si>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</si>
  <si>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</si>
  <si>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</si>
  <si>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</si>
  <si>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</si>
  <si>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</si>
  <si>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</si>
  <si>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</si>
  <si>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</si>
  <si>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</si>
  <si>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</si>
  <si>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</si>
  <si>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</si>
  <si>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</si>
  <si>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</si>
  <si>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</si>
  <si>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</si>
  <si>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</si>
  <si>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</si>
  <si>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</si>
  <si>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</si>
  <si>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</si>
  <si>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</si>
  <si>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</si>
  <si>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</si>
  <si>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</si>
  <si>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</si>
  <si>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</si>
  <si>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</si>
  <si>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</si>
  <si>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</si>
  <si>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</si>
  <si>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</si>
  <si>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</si>
  <si>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</si>
  <si>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</si>
  <si>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</si>
  <si>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</si>
  <si>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</si>
  <si>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</si>
  <si>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</si>
  <si>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</si>
  <si>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</si>
  <si>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</si>
  <si>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</si>
  <si>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</si>
  <si>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</si>
  <si>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</si>
  <si>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</si>
  <si>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</si>
  <si>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</si>
  <si>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</si>
  <si>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</si>
  <si>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</si>
  <si>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</si>
  <si>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</si>
  <si>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</si>
  <si>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</si>
  <si>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</si>
  <si>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</si>
  <si>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</si>
  <si>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</si>
  <si>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</si>
  <si>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</si>
  <si>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</si>
  <si>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</si>
  <si>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</si>
  <si>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</si>
  <si>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</si>
  <si>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</si>
  <si>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</si>
  <si>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</si>
  <si>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</si>
  <si>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</si>
  <si>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</si>
  <si>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</si>
  <si>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</si>
  <si>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</si>
  <si>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</si>
  <si>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</si>
  <si>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</si>
  <si>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</si>
  <si>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</si>
  <si>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</si>
  <si>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</si>
  <si>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</si>
  <si>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</si>
  <si>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</si>
  <si>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</si>
  <si>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</si>
  <si>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</si>
  <si>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</si>
  <si>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</si>
  <si>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</si>
  <si>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</si>
  <si>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</si>
  <si>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</si>
  <si>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</si>
  <si>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</si>
  <si>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</si>
  <si>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</si>
  <si>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</si>
  <si>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</si>
  <si>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</si>
  <si>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</si>
  <si>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</si>
  <si>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</si>
  <si>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</si>
  <si>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</si>
  <si>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</si>
  <si>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</si>
  <si>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</si>
  <si>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</si>
  <si>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</si>
  <si>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</si>
  <si>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</si>
  <si>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</si>
  <si>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</si>
  <si>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</si>
  <si>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</si>
  <si>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</si>
  <si>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</si>
  <si>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</si>
  <si>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</si>
  <si>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</si>
  <si>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</si>
  <si>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</si>
  <si>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</si>
  <si>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</si>
  <si>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</si>
  <si>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</si>
  <si>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</si>
  <si>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</si>
  <si>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</si>
  <si>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</si>
  <si>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</si>
  <si>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</si>
  <si>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</si>
  <si>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</si>
  <si>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</si>
  <si>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</si>
  <si>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</si>
  <si>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</si>
  <si>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</si>
  <si>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</si>
  <si>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</si>
  <si>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</si>
  <si>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</si>
  <si>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</si>
  <si>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</si>
  <si>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</si>
  <si>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</si>
  <si>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</si>
  <si>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</si>
  <si>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</si>
  <si>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</si>
  <si>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</si>
  <si>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</si>
  <si>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</si>
  <si>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</si>
  <si>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</si>
  <si>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</si>
  <si>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</si>
  <si>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</si>
  <si>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</si>
  <si>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</si>
  <si>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</si>
  <si>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</si>
  <si>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</si>
  <si>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</si>
  <si>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</si>
  <si>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</si>
  <si>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</si>
  <si>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</si>
  <si>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</si>
  <si>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</si>
  <si>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</si>
  <si>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</si>
  <si>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</si>
  <si>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</si>
  <si>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</si>
  <si>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</si>
  <si>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</si>
  <si>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</si>
  <si>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</si>
  <si>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</si>
  <si>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</si>
  <si>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</si>
  <si>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</si>
  <si>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</si>
  <si>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</si>
  <si>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</si>
  <si>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</si>
  <si>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</si>
  <si>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</si>
  <si>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</si>
  <si>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</si>
  <si>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</si>
  <si>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</si>
  <si>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</si>
  <si>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</si>
  <si>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</si>
  <si>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</si>
  <si>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</si>
  <si>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</si>
  <si>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</si>
  <si>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</si>
  <si>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</si>
  <si>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</si>
  <si>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</si>
  <si>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</si>
  <si>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</si>
  <si>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</si>
  <si>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</si>
  <si>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</si>
  <si>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</si>
  <si>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</si>
  <si>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</si>
  <si>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</si>
  <si>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</si>
  <si>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</si>
  <si>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</si>
  <si>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</si>
  <si>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</si>
  <si>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</si>
  <si>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</si>
  <si>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</si>
  <si>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</si>
  <si>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</si>
  <si>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</si>
  <si>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</si>
  <si>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</si>
  <si>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</si>
  <si>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</si>
  <si>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</si>
  <si>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</si>
  <si>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</si>
  <si>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</si>
  <si>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</si>
  <si>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</si>
  <si>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</si>
  <si>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</si>
  <si>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</si>
  <si>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</si>
  <si>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</si>
  <si>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</si>
  <si>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</si>
  <si>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</si>
  <si>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</si>
  <si>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</si>
  <si>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</si>
  <si>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</si>
  <si>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</si>
  <si>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</si>
  <si>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</si>
  <si>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</si>
  <si>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</si>
  <si>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</si>
  <si>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</si>
  <si>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</si>
  <si>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</si>
  <si>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</si>
  <si>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</si>
  <si>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</si>
  <si>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</si>
  <si>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</si>
  <si>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</si>
  <si>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</si>
  <si>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</si>
  <si>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</si>
  <si>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</si>
  <si>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</si>
  <si>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</si>
  <si>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</si>
  <si>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</si>
  <si>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</si>
  <si>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</si>
  <si>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</si>
  <si>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</si>
  <si>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</si>
  <si>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</si>
  <si>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</si>
  <si>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</si>
  <si>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</si>
  <si>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</si>
  <si>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</si>
  <si>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</si>
  <si>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</si>
  <si>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</si>
  <si>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</si>
  <si>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</si>
  <si>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</si>
  <si>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</si>
  <si>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</si>
  <si>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</si>
  <si>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</si>
  <si>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</si>
  <si>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</si>
  <si>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</si>
  <si>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</si>
  <si>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</si>
  <si>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</si>
  <si>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</si>
  <si>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</si>
  <si>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</si>
  <si>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</si>
  <si>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</si>
  <si>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</si>
  <si>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</si>
  <si>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</si>
  <si>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</si>
  <si>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</si>
  <si>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</si>
  <si>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</si>
  <si>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</si>
  <si>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</si>
  <si>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</si>
  <si>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</si>
  <si>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</si>
  <si>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</si>
  <si>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</si>
  <si>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</si>
  <si>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</si>
  <si>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</si>
  <si>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</si>
  <si>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</si>
  <si>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</si>
  <si>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</si>
  <si>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</si>
  <si>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</si>
  <si>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</si>
  <si>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</si>
  <si>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</si>
  <si>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</si>
  <si>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</si>
  <si>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</si>
  <si>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</si>
  <si>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</si>
  <si>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</si>
  <si>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</si>
  <si>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</si>
  <si>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</si>
  <si>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</si>
  <si>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</si>
  <si>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</si>
  <si>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</si>
  <si>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</si>
  <si>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</si>
  <si>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</si>
  <si>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</si>
  <si>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</si>
  <si>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</si>
  <si>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</si>
  <si>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</si>
  <si>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</si>
  <si>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</si>
  <si>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</si>
  <si>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</si>
  <si>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</si>
  <si>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</si>
  <si>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</si>
  <si>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</si>
  <si>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</si>
  <si>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</si>
  <si>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</si>
  <si>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</si>
  <si>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</si>
  <si>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</si>
  <si>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</si>
  <si>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</si>
  <si>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</si>
  <si>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</si>
  <si>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</si>
  <si>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</si>
  <si>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</si>
  <si>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</si>
  <si>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</si>
  <si>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</si>
  <si>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</si>
  <si>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</si>
  <si>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</si>
  <si>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</si>
  <si>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</si>
  <si>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</si>
  <si>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</si>
  <si>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</si>
  <si>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</si>
  <si>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</si>
  <si>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</si>
  <si>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</si>
  <si>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</si>
  <si>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</si>
  <si>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</si>
  <si>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</si>
  <si>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</si>
  <si>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</si>
  <si>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</si>
  <si>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</si>
  <si>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</si>
  <si>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</si>
  <si>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</si>
  <si>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</si>
  <si>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</si>
  <si>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</si>
  <si>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</si>
  <si>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</si>
  <si>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</si>
  <si>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</si>
  <si>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</si>
  <si>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</si>
  <si>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</si>
  <si>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</si>
  <si>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</si>
  <si>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</si>
  <si>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</si>
  <si>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</si>
  <si>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</si>
  <si>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</si>
  <si>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</si>
  <si>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</si>
  <si>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</si>
  <si>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</si>
  <si>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</si>
  <si>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</si>
  <si>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</si>
  <si>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</si>
  <si>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</si>
  <si>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</si>
  <si>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</si>
  <si>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</si>
  <si>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</si>
  <si>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</si>
  <si>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</si>
  <si>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</si>
  <si>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</si>
  <si>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</si>
  <si>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</si>
  <si>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</si>
  <si>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</si>
  <si>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</si>
  <si>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</si>
  <si>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</si>
  <si>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</si>
  <si>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</si>
  <si>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</si>
  <si>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</si>
  <si>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</si>
  <si>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</si>
  <si>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</si>
  <si>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</si>
  <si>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</si>
  <si>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</si>
  <si>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</si>
  <si>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</si>
  <si>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</si>
  <si>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</si>
  <si>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</si>
  <si>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</si>
  <si>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</si>
  <si>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</si>
  <si>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</si>
  <si>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</si>
  <si>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</si>
  <si>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</si>
  <si>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</si>
  <si>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</si>
  <si>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</si>
  <si>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</si>
  <si>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</si>
  <si>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</si>
  <si>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</si>
  <si>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</si>
  <si>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</si>
  <si>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</si>
  <si>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</si>
  <si>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</si>
  <si>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</si>
  <si>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</si>
  <si>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</si>
  <si>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</si>
  <si>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</si>
  <si>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</si>
  <si>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</si>
  <si>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</si>
  <si>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</si>
  <si>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</si>
  <si>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</si>
  <si>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</si>
  <si>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</si>
  <si>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</si>
  <si>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</si>
  <si>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</si>
  <si>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</si>
  <si>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</si>
  <si>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</si>
  <si>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</si>
  <si>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</si>
  <si>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</si>
  <si>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</si>
  <si>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</si>
  <si>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</si>
  <si>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</si>
  <si>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</si>
  <si>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</si>
  <si>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</si>
  <si>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</si>
  <si>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</si>
  <si>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</si>
  <si>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</si>
  <si>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</si>
  <si>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</si>
  <si>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</si>
  <si>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</si>
  <si>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</si>
  <si>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</si>
  <si>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</si>
  <si>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</si>
  <si>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</si>
  <si>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</si>
  <si>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</si>
  <si>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</si>
  <si>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</si>
  <si>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</si>
  <si>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</si>
  <si>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</si>
  <si>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</si>
  <si>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</si>
  <si>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</si>
  <si>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</si>
  <si>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</si>
  <si>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</si>
  <si>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</si>
  <si>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</si>
  <si>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</si>
  <si>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</si>
  <si>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</si>
  <si>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</si>
  <si>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</si>
  <si>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</si>
  <si>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</si>
  <si>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</si>
  <si>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</si>
  <si>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</si>
  <si>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</si>
  <si>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</si>
  <si>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</si>
  <si>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</si>
  <si>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</si>
  <si>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</si>
  <si>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</si>
  <si>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</si>
  <si>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</si>
  <si>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</si>
  <si>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</si>
  <si>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</si>
  <si>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</si>
  <si>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</si>
  <si>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</si>
  <si>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</si>
  <si>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</si>
  <si>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</si>
  <si>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</si>
  <si>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</si>
  <si>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</si>
  <si>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</si>
  <si>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</si>
  <si>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</si>
  <si>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</si>
  <si>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</si>
  <si>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</si>
  <si>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</si>
  <si>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</si>
  <si>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</si>
  <si>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</si>
  <si>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</si>
  <si>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</si>
  <si>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</si>
  <si>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</si>
  <si>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</si>
  <si>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</si>
  <si>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</si>
  <si>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</si>
  <si>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</si>
  <si>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</si>
  <si>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</si>
  <si>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</si>
  <si>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</si>
  <si>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</si>
  <si>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</si>
  <si>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</si>
  <si>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</si>
  <si>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</si>
  <si>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</si>
  <si>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</si>
  <si>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</si>
  <si>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</si>
  <si>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</si>
  <si>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</si>
  <si>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</si>
  <si>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</si>
  <si>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</si>
  <si>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</si>
  <si>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</si>
  <si>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</si>
  <si>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</si>
  <si>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</si>
  <si>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</si>
  <si>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</si>
  <si>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</si>
  <si>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</si>
  <si>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</si>
  <si>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</si>
  <si>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</si>
  <si>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</si>
  <si>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</si>
  <si>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</si>
  <si>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</si>
  <si>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</si>
  <si>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</si>
  <si>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</si>
  <si>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</si>
  <si>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</si>
  <si>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</si>
  <si>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</si>
  <si>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</si>
  <si>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</si>
  <si>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</si>
  <si>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</si>
  <si>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</si>
  <si>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</si>
  <si>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</si>
  <si>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</si>
  <si>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</si>
  <si>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</si>
  <si>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</si>
  <si>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</si>
  <si>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</si>
  <si>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</si>
  <si>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</si>
  <si>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</si>
  <si>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</si>
  <si>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</si>
  <si>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</si>
  <si>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</si>
  <si>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</si>
  <si>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</si>
  <si>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</si>
  <si>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</si>
  <si>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</si>
  <si>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</si>
  <si>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</si>
  <si>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</si>
  <si>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</si>
  <si>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</si>
  <si>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</si>
  <si>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</si>
  <si>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</si>
  <si>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</si>
  <si>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</si>
  <si>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</si>
  <si>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</si>
  <si>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</si>
  <si>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</si>
  <si>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</si>
  <si>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</si>
  <si>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</si>
  <si>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</si>
  <si>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</si>
  <si>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</si>
  <si>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</si>
  <si>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</si>
  <si>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</si>
  <si>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</si>
  <si>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</si>
  <si>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</si>
  <si>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</si>
  <si>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</si>
  <si>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</si>
  <si>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</si>
  <si>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</si>
  <si>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</si>
  <si>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</si>
  <si>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</si>
  <si>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</si>
  <si>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</si>
  <si>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</si>
  <si>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</si>
  <si>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</si>
  <si>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</si>
  <si>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</si>
  <si>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</si>
  <si>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</si>
  <si>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</si>
  <si>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</si>
  <si>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</si>
  <si>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</si>
  <si>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</si>
  <si>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</si>
  <si>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</si>
  <si>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</si>
  <si>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</si>
  <si>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</si>
  <si>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</si>
  <si>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</si>
  <si>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</si>
  <si>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</si>
  <si>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</si>
  <si>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</si>
  <si>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</si>
  <si>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</si>
  <si>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</si>
  <si>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</si>
  <si>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</si>
  <si>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</si>
  <si>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</si>
  <si>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</si>
  <si>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</si>
  <si>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</si>
  <si>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</si>
  <si>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</si>
  <si>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</si>
  <si>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</si>
  <si>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</si>
  <si>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</si>
  <si>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</si>
  <si>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</si>
  <si>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</si>
  <si>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</si>
  <si>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</si>
  <si>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</si>
  <si>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</si>
  <si>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</si>
  <si>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</si>
  <si>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</si>
  <si>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</si>
  <si>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</si>
  <si>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</si>
  <si>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</si>
  <si>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</si>
  <si>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</si>
  <si>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</si>
  <si>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</si>
  <si>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</si>
  <si>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</si>
  <si>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</si>
  <si>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</si>
  <si>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</si>
  <si>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</si>
  <si>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</si>
  <si>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</si>
  <si>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</si>
  <si>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</si>
  <si>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</si>
  <si>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</si>
  <si>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</si>
  <si>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</si>
  <si>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</si>
  <si>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</si>
  <si>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</si>
  <si>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</si>
  <si>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</si>
  <si>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</si>
  <si>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</si>
  <si>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</si>
  <si>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</si>
  <si>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</si>
  <si>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</si>
  <si>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</si>
  <si>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</si>
  <si>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</si>
  <si>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</si>
  <si>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</si>
  <si>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</si>
  <si>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</si>
  <si>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</si>
  <si>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</si>
  <si>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</si>
  <si>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</si>
  <si>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</si>
  <si>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</si>
  <si>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</si>
  <si>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</si>
  <si>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</si>
  <si>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</si>
  <si>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</si>
  <si>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</si>
  <si>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</si>
  <si>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</si>
  <si>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</si>
  <si>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</si>
  <si>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</si>
  <si>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</si>
  <si>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</si>
  <si>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</si>
  <si>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</si>
  <si>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</si>
  <si>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</si>
  <si>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</si>
  <si>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</si>
  <si>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</si>
  <si>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</si>
  <si>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</si>
  <si>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</si>
  <si>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</si>
  <si>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</si>
  <si>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</si>
  <si>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</si>
  <si>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</si>
  <si>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</si>
  <si>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</si>
  <si>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</si>
  <si>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</si>
  <si>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</si>
  <si>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</si>
  <si>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</si>
  <si>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</si>
  <si>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</si>
  <si>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</si>
  <si>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</si>
  <si>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</si>
  <si>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</si>
  <si>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</si>
  <si>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</si>
  <si>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</si>
  <si>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</si>
  <si>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</si>
  <si>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</si>
  <si>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</si>
  <si>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</si>
  <si>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</si>
  <si>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</si>
  <si>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</si>
  <si>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</si>
  <si>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</si>
  <si>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</si>
  <si>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</si>
  <si>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</si>
  <si>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</si>
  <si>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</si>
  <si>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</si>
  <si>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</si>
  <si>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</si>
  <si>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</si>
  <si>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</si>
  <si>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</si>
  <si>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</si>
  <si>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</si>
  <si>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</si>
  <si>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</si>
  <si>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</si>
  <si>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</si>
  <si>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</si>
  <si>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</si>
  <si>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</si>
  <si>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</si>
  <si>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</si>
  <si>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</si>
  <si>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</si>
  <si>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</si>
  <si>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</si>
  <si>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</si>
  <si>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</si>
  <si>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</si>
  <si>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</si>
  <si>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</si>
  <si>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</si>
  <si>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</si>
  <si>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</si>
  <si>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</si>
  <si>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</si>
  <si>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</si>
  <si>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</si>
  <si>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</si>
  <si>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</si>
  <si>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</si>
  <si>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</si>
  <si>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</si>
  <si>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</si>
  <si>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</si>
  <si>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</si>
  <si>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</si>
  <si>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</si>
  <si>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</si>
  <si>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</si>
  <si>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</si>
  <si>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</si>
  <si>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</si>
  <si>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</si>
  <si>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</si>
  <si>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</si>
  <si>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</si>
  <si>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</si>
  <si>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</si>
  <si>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</si>
  <si>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</si>
  <si>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</si>
  <si>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</si>
  <si>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</si>
  <si>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</si>
  <si>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</si>
  <si>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</si>
  <si>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</si>
  <si>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</si>
  <si>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</si>
  <si>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</si>
  <si>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</si>
  <si>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</si>
  <si>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</si>
  <si>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</si>
  <si>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</si>
  <si>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</si>
  <si>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</si>
  <si>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</si>
  <si>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</si>
  <si>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</si>
  <si>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</si>
  <si>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</si>
  <si>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</si>
  <si>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</si>
  <si>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</si>
  <si>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</si>
  <si>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</si>
  <si>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</si>
  <si>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</si>
  <si>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</si>
  <si>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</si>
  <si>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</si>
  <si>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</si>
  <si>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</si>
  <si>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</si>
  <si>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</si>
  <si>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</si>
  <si>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</si>
  <si>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</si>
  <si>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</si>
  <si>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</si>
  <si>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</si>
  <si>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</si>
  <si>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</si>
  <si>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</si>
  <si>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</si>
  <si>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</si>
  <si>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</si>
  <si>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</si>
  <si>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</si>
  <si>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</si>
  <si>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</si>
  <si>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</si>
  <si>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</si>
  <si>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</si>
  <si>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</si>
  <si>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</si>
  <si>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</si>
  <si>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</si>
  <si>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</si>
  <si>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</si>
  <si>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</si>
  <si>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</si>
  <si>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</si>
  <si>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</si>
  <si>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</si>
  <si>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</si>
  <si>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</si>
  <si>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</si>
  <si>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</si>
  <si>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</si>
  <si>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</si>
  <si>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</si>
  <si>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</si>
  <si>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</si>
  <si>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</si>
  <si>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</si>
  <si>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</si>
  <si>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</si>
  <si>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</si>
  <si>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</si>
  <si>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</si>
  <si>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</si>
  <si>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</si>
  <si>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</si>
  <si>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</si>
  <si>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</si>
  <si>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</si>
  <si>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</si>
  <si>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</si>
  <si>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</si>
  <si>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</si>
  <si>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</si>
  <si>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</si>
  <si>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</si>
  <si>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</si>
  <si>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</si>
  <si>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</si>
  <si>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</si>
  <si>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</si>
  <si>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</si>
  <si>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</si>
  <si>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</si>
  <si>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</si>
  <si>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</si>
  <si>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</si>
  <si>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</si>
  <si>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</si>
  <si>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</si>
  <si>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</si>
  <si>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</si>
  <si>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</si>
  <si>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</si>
  <si>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</si>
  <si>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</si>
  <si>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</si>
  <si>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</si>
  <si>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</si>
  <si>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</si>
  <si>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</si>
  <si>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</si>
  <si>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</si>
  <si>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</si>
  <si>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</si>
  <si>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</si>
  <si>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</si>
  <si>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</si>
  <si>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</si>
  <si>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</si>
  <si>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</si>
  <si>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</si>
  <si>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</si>
  <si>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</si>
  <si>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</si>
  <si>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</si>
  <si>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</si>
  <si>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</si>
  <si>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</si>
  <si>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</si>
  <si>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</si>
  <si>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</si>
  <si>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</si>
  <si>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</si>
  <si>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</si>
  <si>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</si>
  <si>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</si>
  <si>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</si>
  <si>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</si>
  <si>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</si>
  <si>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</si>
  <si>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</si>
  <si>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</si>
  <si>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</si>
  <si>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</si>
  <si>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</si>
  <si>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</si>
  <si>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</si>
  <si>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</si>
  <si>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</si>
  <si>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</si>
  <si>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</si>
  <si>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</si>
  <si>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</si>
  <si>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</si>
  <si>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</si>
  <si>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</si>
  <si>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</si>
  <si>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</si>
  <si>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</si>
  <si>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</si>
  <si>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</si>
  <si>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</si>
  <si>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</si>
  <si>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</si>
  <si>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</si>
  <si>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</si>
  <si>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</si>
  <si>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</si>
  <si>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</si>
  <si>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</si>
  <si>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</si>
  <si>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</si>
  <si>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</si>
  <si>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</si>
  <si>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</si>
  <si>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</si>
  <si>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</si>
  <si>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</si>
  <si>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</si>
  <si>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</si>
  <si>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</si>
  <si>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</si>
  <si>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</si>
  <si>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</si>
  <si>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</si>
  <si>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</si>
  <si>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</si>
  <si>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</si>
  <si>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</si>
  <si>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</si>
  <si>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</si>
  <si>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</si>
  <si>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</si>
  <si>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</si>
  <si>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</si>
  <si>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</si>
  <si>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</si>
  <si>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</si>
  <si>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</si>
  <si>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</si>
  <si>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</si>
  <si>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</si>
  <si>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</si>
  <si>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</si>
  <si>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</si>
  <si>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</si>
  <si>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</si>
  <si>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</si>
  <si>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</si>
  <si>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</si>
  <si>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</si>
  <si>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</si>
  <si>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</si>
  <si>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</si>
  <si>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</si>
  <si>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</si>
  <si>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</si>
  <si>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</si>
  <si>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</si>
  <si>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</si>
  <si>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</si>
  <si>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</si>
  <si>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</si>
  <si>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</si>
  <si>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</si>
  <si>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</si>
  <si>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</si>
  <si>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</si>
  <si>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</si>
  <si>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</si>
  <si>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</si>
  <si>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</si>
  <si>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</si>
  <si>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</si>
  <si>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</si>
  <si>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</si>
  <si>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</si>
  <si>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</si>
  <si>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</si>
  <si>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</si>
  <si>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</si>
  <si>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</si>
  <si>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</si>
  <si>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</si>
  <si>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</si>
  <si>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</si>
  <si>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</si>
  <si>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</si>
  <si>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</si>
  <si>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</si>
  <si>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</si>
  <si>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</si>
  <si>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</si>
  <si>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</si>
  <si>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</si>
  <si>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</si>
  <si>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</si>
  <si>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</si>
  <si>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</si>
  <si>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</si>
  <si>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</si>
  <si>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</si>
  <si>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</si>
  <si>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</si>
  <si>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</si>
  <si>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</si>
  <si>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</si>
  <si>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</si>
  <si>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</si>
  <si>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</si>
  <si>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</si>
  <si>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</si>
  <si>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</si>
  <si>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</si>
  <si>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</si>
  <si>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</si>
  <si>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</si>
  <si>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</si>
  <si>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</si>
  <si>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</si>
  <si>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</si>
  <si>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</si>
  <si>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</si>
  <si>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</si>
  <si>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</si>
  <si>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</si>
  <si>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</si>
  <si>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</si>
  <si>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</si>
  <si>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</si>
  <si>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</si>
  <si>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</si>
  <si>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</si>
  <si>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</si>
  <si>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</si>
  <si>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</si>
  <si>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</si>
  <si>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</si>
  <si>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</si>
  <si>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</si>
  <si>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</si>
  <si>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</si>
  <si>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</si>
  <si>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</si>
  <si>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</si>
  <si>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</si>
  <si>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</si>
  <si>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</si>
  <si>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</si>
  <si>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</si>
  <si>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</si>
  <si>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</si>
  <si>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</si>
  <si>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</si>
  <si>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</si>
  <si>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</si>
  <si>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</si>
  <si>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</si>
  <si>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</si>
  <si>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</si>
  <si>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</si>
  <si>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</si>
  <si>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</si>
  <si>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</si>
  <si>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</si>
  <si>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</si>
  <si>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</si>
  <si>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</si>
  <si>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</si>
  <si>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</si>
  <si>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</si>
  <si>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</si>
  <si>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</si>
  <si>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</si>
  <si>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</si>
  <si>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</si>
  <si>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</si>
  <si>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</si>
  <si>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</si>
  <si>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</si>
  <si>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</si>
  <si>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</si>
  <si>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</si>
  <si>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</si>
  <si>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</si>
  <si>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</si>
  <si>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</si>
  <si>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</si>
  <si>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</si>
  <si>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</si>
  <si>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</si>
  <si>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</si>
  <si>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</si>
  <si>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</si>
  <si>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</si>
  <si>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</si>
  <si>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</si>
  <si>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</si>
  <si>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</si>
  <si>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</si>
  <si>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</si>
  <si>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</si>
  <si>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</si>
  <si>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</si>
  <si>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</si>
  <si>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</si>
  <si>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</si>
  <si>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</si>
  <si>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</si>
  <si>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</si>
  <si>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</si>
  <si>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</si>
  <si>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</si>
  <si>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</si>
  <si>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</si>
  <si>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</si>
  <si>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</si>
  <si>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</si>
  <si>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</si>
  <si>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</si>
  <si>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</si>
  <si>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</si>
  <si>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</si>
  <si>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</si>
  <si>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</si>
  <si>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</si>
  <si>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</si>
  <si>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</si>
  <si>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</si>
  <si>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</si>
  <si>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</si>
  <si>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</si>
  <si>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</si>
  <si>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</si>
  <si>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</si>
  <si>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</si>
  <si>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</si>
  <si>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</si>
  <si>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</si>
  <si>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</si>
  <si>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</si>
  <si>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</si>
  <si>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</si>
  <si>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</si>
  <si>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</si>
  <si>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</si>
  <si>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</si>
  <si>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</si>
  <si>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</si>
  <si>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</si>
  <si>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</si>
  <si>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</si>
  <si>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</si>
  <si>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</si>
  <si>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</si>
  <si>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</si>
  <si>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</si>
  <si>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</si>
  <si>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</si>
  <si>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</si>
  <si>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</si>
  <si>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</si>
  <si>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</si>
  <si>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</si>
  <si>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</si>
  <si>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</si>
  <si>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</si>
  <si>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</si>
  <si>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</si>
  <si>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</si>
  <si>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</si>
  <si>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</si>
  <si>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</si>
  <si>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</si>
  <si>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</si>
  <si>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</si>
  <si>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</si>
  <si>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</si>
  <si>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</si>
  <si>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</si>
  <si>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</si>
  <si>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</si>
  <si>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</si>
  <si>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</si>
  <si>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</si>
  <si>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</si>
  <si>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</si>
  <si>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</si>
  <si>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</si>
  <si>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</si>
  <si>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</si>
  <si>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</si>
  <si>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</si>
  <si>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</si>
  <si>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</si>
  <si>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</si>
  <si>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</si>
  <si>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</si>
  <si>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</si>
  <si>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</si>
  <si>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</si>
  <si>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</si>
  <si>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</si>
  <si>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</si>
  <si>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</si>
  <si>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</si>
  <si>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</si>
  <si>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</si>
  <si>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</si>
  <si>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</si>
  <si>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</si>
  <si>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</si>
  <si>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</si>
  <si>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</si>
  <si>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</si>
  <si>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</si>
  <si>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</si>
  <si>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</si>
  <si>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</si>
  <si>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</si>
  <si>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</si>
  <si>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</si>
  <si>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</si>
  <si>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</si>
  <si>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</si>
  <si>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</si>
  <si>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</si>
  <si>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</si>
  <si>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</si>
  <si>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</si>
  <si>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</si>
  <si>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</si>
  <si>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</si>
  <si>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</si>
  <si>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</si>
  <si>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</si>
  <si>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</si>
  <si>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</si>
  <si>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</si>
  <si>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</si>
  <si>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</si>
  <si>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</si>
  <si>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</si>
  <si>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</si>
  <si>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</si>
  <si>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</si>
  <si>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</si>
  <si>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</si>
  <si>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</si>
  <si>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</si>
  <si>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</si>
  <si>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</si>
  <si>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</si>
  <si>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</si>
  <si>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</si>
  <si>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</si>
  <si>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</si>
  <si>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</si>
  <si>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</si>
  <si>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</si>
  <si>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</si>
  <si>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</si>
  <si>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</si>
  <si>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</si>
  <si>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</si>
  <si>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</si>
  <si>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</si>
  <si>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</si>
  <si>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</si>
  <si>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</si>
  <si>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</si>
  <si>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</si>
  <si>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</si>
  <si>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</si>
  <si>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</si>
  <si>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</si>
  <si>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</si>
  <si>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</si>
  <si>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</si>
  <si>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</si>
  <si>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</si>
  <si>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</si>
  <si>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</si>
  <si>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</si>
  <si>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</si>
  <si>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</si>
  <si>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</si>
  <si>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</si>
  <si>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</si>
  <si>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</si>
  <si>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</si>
  <si>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</si>
  <si>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</si>
  <si>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</si>
  <si>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</si>
  <si>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</si>
  <si>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</si>
  <si>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</si>
  <si>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</si>
  <si>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</si>
  <si>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</si>
  <si>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</si>
  <si>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</si>
  <si>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</si>
  <si>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</si>
  <si>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</si>
  <si>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</si>
  <si>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</si>
  <si>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</si>
  <si>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</si>
  <si>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</si>
  <si>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</si>
  <si>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</si>
  <si>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</si>
  <si>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</si>
  <si>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</si>
  <si>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</si>
  <si>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</si>
  <si>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</si>
  <si>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</si>
  <si>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</si>
  <si>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</si>
  <si>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</si>
  <si>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</si>
  <si>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</si>
  <si>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</si>
  <si>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</si>
  <si>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</si>
  <si>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</si>
  <si>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</si>
  <si>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</si>
  <si>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</si>
  <si>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</si>
  <si>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</si>
  <si>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</si>
  <si>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</si>
  <si>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</si>
  <si>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</si>
  <si>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</si>
  <si>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</si>
  <si>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</si>
  <si>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</si>
  <si>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</si>
  <si>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</si>
  <si>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</si>
  <si>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</si>
  <si>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</si>
  <si>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</si>
  <si>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</si>
  <si>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</si>
  <si>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</si>
  <si>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</si>
  <si>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</si>
  <si>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</si>
  <si>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</si>
  <si>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</si>
  <si>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</si>
  <si>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</si>
  <si>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</si>
  <si>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</si>
  <si>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</si>
  <si>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</si>
  <si>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</si>
  <si>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</si>
  <si>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</si>
  <si>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</si>
  <si>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</si>
  <si>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</si>
  <si>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</si>
  <si>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</si>
  <si>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</si>
  <si>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</si>
  <si>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</si>
  <si>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</si>
  <si>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</si>
  <si>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</si>
  <si>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</si>
  <si>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</si>
  <si>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</si>
  <si>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</si>
  <si>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</si>
  <si>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</si>
  <si>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</si>
  <si>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</si>
  <si>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</si>
  <si>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</si>
  <si>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</si>
  <si>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</si>
  <si>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</si>
  <si>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</si>
  <si>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</si>
  <si>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</si>
  <si>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</si>
  <si>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</si>
  <si>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</si>
  <si>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</si>
  <si>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</si>
  <si>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</si>
  <si>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</si>
  <si>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</si>
  <si>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</si>
  <si>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</si>
  <si>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</si>
  <si>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</si>
  <si>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</si>
  <si>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</si>
  <si>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</si>
  <si>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</si>
  <si>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</si>
  <si>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</si>
  <si>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</si>
  <si>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</si>
  <si>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</si>
  <si>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</si>
  <si>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</si>
  <si>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</si>
  <si>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</si>
  <si>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</si>
  <si>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</si>
  <si>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</si>
  <si>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</si>
  <si>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</si>
  <si>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</si>
  <si>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</si>
  <si>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</si>
  <si>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</si>
  <si>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</si>
  <si>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</si>
  <si>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</si>
  <si>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</si>
  <si>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</si>
  <si>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</si>
  <si>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</si>
  <si>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</si>
  <si>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</si>
  <si>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</si>
  <si>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</si>
  <si>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</si>
  <si>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</si>
  <si>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</si>
  <si>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</si>
  <si>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</si>
  <si>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</si>
  <si>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</si>
  <si>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</si>
  <si>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</si>
  <si>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</si>
  <si>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</si>
  <si>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</si>
  <si>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</si>
  <si>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</si>
  <si>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</si>
  <si>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</si>
  <si>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</si>
  <si>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</si>
  <si>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</si>
  <si>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</si>
  <si>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</si>
  <si>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</si>
  <si>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</si>
  <si>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</si>
  <si>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</si>
  <si>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</si>
  <si>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</si>
  <si>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</si>
  <si>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</si>
  <si>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</si>
  <si>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</si>
  <si>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</si>
  <si>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</si>
  <si>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</si>
  <si>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</si>
  <si>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</si>
  <si>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</si>
  <si>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</si>
  <si>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</si>
  <si>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</si>
  <si>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</si>
  <si>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</si>
  <si>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</si>
  <si>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</si>
  <si>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</si>
  <si>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</si>
  <si>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</si>
  <si>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</si>
  <si>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</si>
  <si>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</si>
  <si>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</si>
  <si>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</si>
  <si>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</si>
  <si>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</si>
  <si>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</si>
  <si>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</si>
  <si>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</si>
  <si>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</si>
  <si>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</si>
  <si>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</si>
  <si>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</si>
  <si>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</si>
  <si>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</si>
  <si>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</si>
  <si>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</si>
  <si>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</si>
  <si>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</si>
  <si>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</si>
  <si>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</si>
  <si>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</si>
  <si>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</si>
  <si>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</si>
  <si>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</si>
  <si>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</si>
  <si>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</si>
  <si>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</si>
  <si>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</si>
  <si>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</si>
  <si>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</si>
  <si>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</si>
  <si>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</si>
  <si>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</si>
  <si>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</si>
  <si>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</si>
  <si>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</si>
  <si>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</si>
  <si>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</si>
  <si>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</si>
  <si>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</si>
  <si>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</si>
  <si>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</si>
  <si>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</si>
  <si>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</si>
  <si>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</si>
  <si>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</si>
  <si>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</si>
  <si>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</si>
  <si>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</si>
  <si>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</si>
  <si>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</si>
  <si>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</si>
  <si>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</si>
  <si>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</si>
  <si>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</si>
  <si>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</si>
  <si>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</si>
  <si>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</si>
  <si>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</si>
  <si>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</si>
  <si>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</si>
  <si>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</si>
  <si>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</si>
  <si>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</si>
  <si>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</si>
  <si>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</si>
  <si>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</si>
  <si>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</si>
  <si>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</si>
  <si>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</si>
  <si>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</si>
  <si>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</si>
  <si>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</si>
  <si>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</si>
  <si>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</si>
  <si>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</si>
  <si>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</si>
  <si>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</si>
  <si>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</si>
  <si>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</si>
  <si>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</si>
  <si>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</si>
  <si>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</si>
  <si>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</si>
  <si>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</si>
  <si>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</si>
  <si>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</si>
  <si>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</si>
  <si>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</si>
  <si>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</si>
  <si>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</si>
  <si>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</si>
  <si>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</si>
  <si>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</si>
  <si>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</si>
  <si>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</si>
  <si>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</si>
  <si>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</si>
  <si>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</si>
  <si>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</si>
  <si>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</si>
  <si>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</si>
  <si>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</si>
  <si>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</si>
  <si>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</si>
  <si>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</si>
  <si>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</si>
  <si>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</si>
  <si>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</si>
  <si>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</si>
  <si>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</si>
  <si>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</si>
  <si>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</si>
  <si>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</si>
  <si>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</si>
  <si>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</si>
  <si>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</si>
  <si>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</si>
  <si>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</si>
  <si>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</si>
  <si>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</si>
  <si>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</si>
  <si>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</si>
  <si>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</si>
  <si>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</si>
  <si>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</si>
  <si>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</si>
  <si>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</si>
  <si>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</si>
  <si>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</si>
  <si>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</si>
  <si>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</si>
  <si>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</si>
  <si>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</si>
  <si>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</si>
  <si>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</si>
  <si>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</si>
  <si>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</si>
  <si>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</si>
  <si>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</si>
  <si>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</si>
  <si>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</si>
  <si>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</si>
  <si>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</si>
  <si>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</si>
  <si>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</si>
  <si>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</si>
  <si>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</si>
  <si>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</si>
  <si>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</si>
  <si>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</si>
  <si>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</si>
  <si>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</si>
  <si>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</si>
  <si>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</si>
  <si>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</si>
  <si>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</si>
  <si>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</si>
  <si>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</si>
  <si>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</si>
  <si>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</si>
  <si>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</si>
  <si>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</si>
  <si>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</si>
  <si>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</si>
  <si>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</si>
  <si>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</si>
  <si>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</si>
  <si>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</si>
  <si>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</si>
  <si>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</si>
  <si>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</si>
  <si>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</si>
  <si>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</si>
  <si>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</si>
  <si>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</si>
  <si>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</si>
  <si>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</si>
  <si>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</si>
  <si>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</si>
  <si>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</si>
  <si>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</si>
  <si>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</si>
  <si>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</si>
  <si>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</si>
  <si>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</si>
  <si>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</si>
  <si>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</si>
  <si>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</si>
  <si>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</si>
  <si>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</si>
  <si>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</si>
  <si>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</si>
  <si>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</si>
  <si>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</si>
  <si>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</si>
  <si>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</si>
  <si>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</si>
  <si>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</si>
  <si>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</si>
  <si>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</si>
  <si>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</si>
  <si>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</si>
  <si>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</si>
  <si>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</si>
  <si>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</si>
  <si>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</si>
  <si>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</si>
  <si>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</si>
  <si>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</si>
  <si>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</si>
  <si>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</si>
  <si>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</si>
  <si>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</si>
  <si>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</si>
  <si>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</si>
  <si>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</si>
  <si>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</si>
  <si>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</si>
  <si>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</si>
  <si>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</si>
  <si>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</si>
  <si>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</si>
  <si>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</si>
  <si>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</si>
  <si>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</si>
  <si>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</si>
  <si>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</si>
  <si>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</si>
  <si>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</si>
  <si>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</si>
  <si>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</si>
  <si>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</si>
  <si>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</si>
  <si>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</si>
  <si>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</si>
  <si>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</si>
  <si>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</si>
  <si>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</si>
  <si>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</si>
  <si>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</si>
  <si>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</si>
  <si>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</si>
  <si>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</si>
  <si>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</si>
  <si>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</si>
  <si>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</si>
  <si>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</si>
  <si>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</si>
  <si>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</si>
  <si>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</si>
  <si>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</si>
  <si>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</si>
  <si>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</si>
  <si>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</si>
  <si>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</si>
  <si>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</si>
  <si>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</si>
  <si>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</si>
  <si>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</si>
  <si>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</si>
  <si>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</si>
  <si>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</si>
  <si>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</si>
  <si>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</si>
  <si>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</si>
  <si>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</si>
  <si>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</si>
  <si>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</si>
  <si>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</si>
  <si>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</si>
  <si>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</si>
  <si>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</si>
  <si>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</si>
  <si>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</si>
  <si>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</si>
  <si>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</si>
  <si>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</si>
  <si>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</si>
  <si>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</si>
  <si>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</si>
  <si>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</si>
  <si>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</si>
  <si>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</si>
  <si>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</si>
  <si>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</si>
  <si>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</si>
  <si>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</si>
  <si>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</si>
  <si>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</si>
  <si>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</si>
  <si>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</si>
  <si>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</si>
  <si>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</si>
  <si>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</si>
  <si>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</si>
  <si>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</si>
  <si>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</si>
  <si>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</si>
  <si>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</si>
  <si>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</si>
  <si>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</si>
  <si>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</si>
  <si>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</si>
  <si>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</si>
  <si>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</si>
  <si>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</si>
  <si>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</si>
  <si>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</si>
  <si>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</si>
  <si>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</si>
  <si>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</si>
  <si>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</si>
  <si>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</si>
  <si>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</si>
  <si>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</si>
  <si>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</si>
  <si>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</si>
  <si>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</si>
  <si>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</si>
  <si>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</si>
  <si>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</si>
  <si>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</si>
  <si>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</si>
  <si>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</si>
  <si>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</si>
  <si>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</si>
  <si>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</si>
  <si>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</si>
  <si>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</si>
  <si>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</si>
  <si>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</si>
  <si>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</si>
  <si>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</si>
  <si>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</si>
  <si>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</si>
  <si>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</si>
  <si>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</si>
  <si>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</si>
  <si>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</si>
  <si>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</si>
  <si>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</si>
  <si>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</si>
  <si>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</si>
  <si>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</si>
  <si>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</si>
  <si>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</si>
  <si>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</si>
  <si>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</si>
  <si>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</si>
  <si>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</si>
  <si>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</si>
  <si>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</si>
  <si>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</si>
  <si>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</si>
  <si>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</si>
  <si>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</si>
  <si>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</si>
  <si>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</si>
  <si>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</si>
  <si>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</si>
  <si>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</si>
  <si>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</si>
  <si>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</si>
  <si>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</si>
  <si>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</si>
  <si>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</si>
  <si>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</si>
  <si>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</si>
  <si>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</si>
  <si>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</si>
  <si>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</si>
  <si>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</si>
  <si>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</si>
  <si>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</si>
  <si>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</si>
  <si>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</si>
  <si>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</si>
  <si>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</si>
  <si>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</si>
  <si>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</si>
  <si>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</si>
  <si>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</si>
  <si>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</si>
  <si>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</si>
  <si>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</si>
  <si>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</si>
  <si>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</si>
  <si>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</si>
  <si>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</si>
  <si>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</si>
  <si>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</si>
  <si>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</si>
  <si>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</si>
  <si>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</si>
  <si>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</si>
  <si>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</si>
  <si>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</si>
  <si>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</si>
  <si>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</si>
  <si>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</si>
  <si>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</si>
  <si>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</si>
  <si>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</si>
  <si>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</si>
  <si>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</si>
  <si>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</si>
  <si>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</si>
  <si>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</si>
  <si>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</si>
  <si>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</si>
  <si>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</si>
  <si>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</si>
  <si>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</si>
  <si>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</si>
  <si>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</si>
  <si>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</si>
  <si>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</si>
  <si>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</si>
  <si>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</si>
  <si>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</si>
  <si>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</si>
  <si>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</si>
  <si>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</si>
  <si>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</si>
  <si>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</si>
  <si>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</si>
  <si>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</si>
  <si>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</si>
  <si>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</si>
  <si>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</si>
  <si>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</si>
  <si>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</si>
  <si>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</si>
  <si>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</si>
  <si>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</si>
  <si>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</si>
  <si>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</si>
  <si>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</si>
  <si>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</si>
  <si>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</si>
  <si>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</si>
  <si>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</si>
  <si>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</si>
  <si>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</si>
  <si>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</si>
  <si>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</si>
  <si>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</si>
  <si>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</si>
  <si>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</si>
  <si>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</si>
  <si>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</si>
  <si>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</si>
  <si>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</si>
  <si>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</si>
  <si>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</si>
  <si>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</si>
  <si>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</si>
  <si>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</si>
  <si>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</si>
  <si>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</si>
  <si>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</si>
  <si>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</si>
  <si>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</si>
  <si>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</si>
  <si>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</si>
  <si>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</si>
  <si>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</si>
  <si>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</si>
  <si>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</si>
  <si>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</si>
  <si>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</si>
  <si>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</si>
  <si>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</si>
  <si>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</si>
  <si>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</si>
  <si>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</si>
  <si>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</si>
  <si>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</si>
  <si>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</si>
  <si>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</si>
  <si>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</si>
  <si>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</si>
  <si>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</si>
  <si>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</si>
  <si>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</si>
  <si>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</si>
  <si>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</si>
  <si>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</si>
  <si>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</si>
  <si>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</si>
  <si>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</si>
  <si>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</si>
  <si>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</si>
  <si>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</si>
  <si>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</si>
  <si>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</si>
  <si>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</si>
  <si>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</si>
  <si>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</si>
  <si>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</si>
  <si>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</si>
  <si>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</si>
  <si>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</si>
  <si>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</si>
  <si>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</si>
  <si>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</si>
  <si>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</si>
  <si>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</si>
  <si>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</si>
  <si>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</si>
  <si>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</si>
  <si>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</si>
  <si>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</si>
  <si>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</si>
  <si>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</si>
  <si>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</si>
  <si>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</si>
  <si>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</si>
  <si>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</si>
  <si>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</si>
  <si>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</si>
  <si>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</si>
  <si>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</si>
  <si>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</si>
  <si>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</si>
  <si>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</si>
  <si>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</si>
  <si>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</si>
  <si>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</si>
  <si>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</si>
  <si>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</si>
  <si>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</si>
  <si>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</si>
  <si>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</si>
  <si>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</si>
  <si>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</si>
  <si>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</si>
  <si>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</si>
  <si>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</si>
  <si>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</si>
  <si>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</si>
  <si>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</si>
  <si>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</si>
  <si>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</si>
  <si>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</si>
  <si>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</si>
  <si>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</si>
  <si>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</si>
  <si>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</si>
  <si>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</si>
  <si>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</si>
  <si>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</si>
  <si>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</si>
  <si>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</si>
  <si>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</si>
  <si>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</si>
  <si>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</si>
  <si>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</si>
  <si>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</si>
  <si>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</si>
  <si>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</si>
  <si>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</si>
  <si>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</si>
  <si>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</si>
  <si>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</si>
  <si>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</si>
  <si>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</si>
  <si>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</si>
  <si>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</si>
  <si>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</si>
  <si>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</si>
  <si>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</si>
  <si>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</si>
  <si>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</si>
  <si>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</si>
  <si>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</si>
  <si>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</si>
  <si>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</si>
  <si>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</si>
  <si>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</si>
  <si>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</si>
  <si>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</si>
  <si>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</si>
  <si>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</si>
  <si>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</si>
  <si>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</si>
  <si>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</si>
  <si>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</si>
  <si>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</si>
  <si>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</si>
  <si>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</si>
  <si>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</si>
  <si>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</si>
  <si>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</si>
  <si>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</si>
  <si>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</si>
  <si>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</si>
  <si>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</si>
  <si>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</si>
  <si>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</si>
  <si>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</si>
  <si>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</si>
  <si>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</si>
  <si>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</si>
  <si>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</si>
  <si>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</si>
  <si>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</si>
  <si>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</si>
  <si>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</si>
  <si>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</si>
  <si>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</si>
  <si>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</si>
  <si>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</si>
  <si>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</si>
  <si>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</si>
  <si>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</si>
  <si>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</si>
  <si>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</si>
  <si>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</si>
  <si>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</si>
  <si>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</si>
  <si>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</si>
  <si>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</si>
  <si>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</si>
  <si>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</si>
  <si>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</si>
  <si>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</si>
  <si>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</si>
  <si>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</si>
  <si>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</si>
  <si>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</si>
  <si>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</si>
  <si>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</si>
  <si>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</si>
  <si>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</si>
  <si>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</si>
  <si>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</si>
  <si>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</si>
  <si>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</si>
  <si>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</si>
  <si>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</si>
  <si>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</si>
  <si>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</si>
  <si>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</si>
  <si>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</si>
  <si>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</si>
  <si>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</si>
  <si>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</si>
  <si>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</si>
  <si>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</si>
  <si>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</si>
  <si>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</si>
  <si>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</si>
  <si>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</si>
  <si>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</si>
  <si>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</si>
  <si>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</si>
  <si>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</si>
  <si>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</si>
  <si>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</si>
  <si>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</si>
  <si>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</si>
  <si>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</si>
  <si>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</si>
  <si>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</si>
  <si>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</si>
  <si>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</si>
  <si>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</si>
  <si>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</si>
  <si>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</si>
  <si>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</si>
  <si>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</si>
  <si>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</si>
  <si>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</si>
  <si>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</si>
  <si>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</si>
  <si>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</si>
  <si>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</si>
  <si>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</si>
  <si>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</si>
  <si>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</si>
  <si>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</si>
  <si>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</si>
  <si>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</si>
  <si>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</si>
  <si>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</si>
  <si>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</si>
  <si>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</si>
  <si>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</si>
  <si>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</si>
  <si>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</si>
  <si>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</si>
  <si>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</si>
  <si>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</si>
  <si>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</si>
  <si>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</si>
  <si>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</si>
  <si>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</si>
  <si>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</si>
  <si>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</si>
  <si>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</si>
  <si>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</si>
  <si>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</si>
  <si>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</si>
  <si>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</si>
  <si>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</si>
  <si>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</si>
  <si>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</si>
  <si>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</si>
  <si>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</si>
  <si>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</si>
  <si>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</si>
  <si>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</si>
  <si>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</si>
  <si>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</si>
  <si>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</si>
  <si>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</si>
  <si>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</si>
  <si>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</si>
  <si>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</si>
  <si>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</si>
  <si>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</si>
  <si>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</si>
  <si>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</si>
  <si>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</si>
  <si>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</si>
  <si>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</si>
  <si>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</si>
  <si>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</si>
  <si>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</si>
  <si>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</si>
  <si>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</si>
  <si>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</si>
  <si>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</si>
  <si>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</si>
  <si>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</si>
  <si>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</si>
  <si>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</si>
  <si>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</si>
  <si>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</si>
  <si>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</si>
  <si>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</si>
  <si>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</si>
  <si>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</si>
  <si>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</si>
  <si>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</si>
  <si>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</si>
  <si>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</si>
  <si>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</si>
  <si>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</si>
  <si>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</si>
  <si>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</si>
  <si>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</si>
  <si>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</si>
  <si>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</si>
  <si>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</si>
  <si>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</si>
  <si>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</si>
  <si>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</si>
  <si>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</si>
  <si>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</si>
  <si>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</si>
  <si>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</si>
  <si>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</si>
  <si>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</si>
  <si>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</si>
  <si>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</si>
  <si>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</si>
  <si>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</si>
  <si>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</si>
  <si>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</si>
  <si>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</si>
  <si>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</si>
  <si>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</si>
  <si>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</si>
  <si>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</si>
  <si>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</si>
  <si>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</si>
  <si>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</si>
  <si>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</si>
  <si>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</si>
  <si>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</si>
  <si>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</si>
  <si>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</si>
  <si>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</si>
  <si>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</si>
  <si>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</si>
  <si>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</si>
  <si>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</si>
  <si>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</si>
  <si>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</si>
  <si>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</si>
  <si>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</si>
  <si>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</si>
  <si>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</si>
  <si>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</si>
  <si>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</si>
  <si>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</si>
  <si>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</si>
  <si>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</si>
  <si>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</si>
  <si>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</si>
  <si>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</si>
  <si>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</si>
  <si>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</si>
  <si>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</si>
  <si>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</si>
  <si>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</si>
  <si>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</si>
  <si>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</si>
  <si>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</si>
  <si>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</si>
  <si>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</si>
  <si>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</si>
  <si>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</si>
  <si>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</si>
  <si>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</si>
  <si>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</si>
  <si>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</si>
  <si>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</si>
  <si>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</si>
  <si>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</si>
  <si>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</si>
  <si>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</si>
  <si>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</si>
  <si>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</si>
  <si>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</si>
  <si>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</si>
  <si>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</si>
  <si>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</si>
  <si>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</si>
  <si>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</si>
  <si>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</si>
  <si>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</si>
  <si>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</si>
  <si>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</si>
  <si>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</si>
  <si>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</si>
  <si>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</si>
  <si>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</si>
  <si>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</si>
  <si>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</si>
  <si>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</si>
  <si>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</si>
  <si>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</si>
  <si>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</si>
  <si>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</si>
  <si>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</si>
  <si>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</si>
  <si>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</si>
  <si>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</si>
  <si>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</si>
  <si>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</si>
  <si>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</si>
  <si>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</si>
  <si>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</si>
  <si>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</si>
  <si>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</si>
  <si>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</si>
  <si>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</si>
  <si>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</si>
  <si>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</si>
  <si>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</si>
  <si>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</si>
  <si>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</si>
  <si>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</si>
  <si>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</si>
  <si>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</si>
  <si>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</si>
  <si>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</si>
  <si>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</si>
  <si>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</si>
  <si>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</si>
  <si>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</si>
  <si>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</si>
  <si>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</si>
  <si>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</si>
  <si>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</si>
  <si>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</si>
  <si>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</si>
  <si>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</si>
  <si>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</si>
  <si>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</si>
  <si>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</si>
  <si>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</si>
  <si>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</si>
  <si>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</si>
  <si>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</si>
  <si>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</si>
  <si>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</si>
  <si>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</si>
  <si>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</si>
  <si>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</si>
  <si>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</si>
  <si>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</si>
  <si>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</si>
  <si>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</si>
  <si>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</si>
  <si>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</si>
  <si>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</si>
  <si>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</si>
  <si>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</si>
  <si>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</si>
  <si>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</si>
  <si>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</si>
  <si>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</si>
  <si>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</si>
  <si>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</si>
  <si>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</si>
  <si>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</si>
  <si>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</si>
  <si>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</si>
  <si>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</si>
  <si>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</si>
  <si>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</si>
  <si>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</si>
  <si>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</si>
  <si>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</si>
  <si>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</si>
  <si>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</si>
  <si>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</si>
  <si>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</si>
  <si>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</si>
  <si>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</si>
  <si>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</si>
  <si>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</si>
  <si>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</si>
  <si>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</si>
  <si>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</si>
  <si>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</si>
  <si>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</si>
  <si>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</si>
  <si>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</si>
  <si>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</si>
  <si>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</si>
  <si>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</si>
  <si>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</si>
  <si>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</si>
  <si>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</si>
  <si>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</si>
  <si>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</si>
  <si>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</si>
  <si>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</si>
  <si>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</si>
  <si>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</si>
  <si>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</si>
  <si>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</si>
  <si>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</si>
  <si>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</si>
  <si>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</si>
  <si>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</si>
  <si>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</si>
  <si>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</si>
  <si>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</si>
  <si>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</si>
  <si>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</si>
  <si>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</si>
  <si>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</si>
  <si>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</si>
  <si>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</si>
  <si>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</si>
  <si>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</si>
  <si>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</si>
  <si>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</si>
  <si>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</si>
  <si>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</si>
  <si>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</si>
  <si>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</si>
  <si>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</si>
  <si>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</si>
  <si>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</si>
  <si>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</si>
  <si>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</si>
  <si>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</si>
  <si>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</si>
  <si>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</si>
  <si>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</si>
  <si>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</si>
  <si>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</si>
  <si>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</si>
  <si>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</si>
  <si>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</si>
  <si>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</si>
  <si>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</si>
  <si>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</si>
  <si>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</si>
  <si>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</si>
  <si>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</si>
  <si>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</si>
  <si>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</si>
  <si>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</si>
  <si>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</si>
  <si>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</si>
  <si>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</si>
  <si>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</si>
  <si>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</si>
  <si>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</si>
  <si>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</si>
  <si>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</si>
  <si>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</si>
  <si>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</si>
  <si>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</si>
  <si>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</si>
  <si>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</si>
  <si>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</si>
  <si>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</si>
  <si>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</si>
  <si>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</si>
  <si>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</si>
  <si>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</si>
  <si>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</si>
  <si>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</si>
  <si>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</si>
  <si>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</si>
  <si>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</si>
  <si>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</si>
  <si>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</si>
  <si>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</si>
  <si>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</si>
  <si>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</si>
  <si>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</si>
  <si>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</si>
  <si>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</si>
  <si>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</si>
  <si>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</si>
  <si>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</si>
  <si>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</si>
  <si>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</si>
  <si>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</si>
  <si>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</si>
  <si>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</si>
  <si>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</si>
  <si>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</si>
  <si>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</si>
  <si>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</si>
  <si>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</si>
  <si>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</si>
  <si>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</si>
  <si>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</si>
  <si>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</si>
  <si>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</si>
  <si>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</si>
  <si>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</si>
  <si>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</si>
  <si>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</si>
  <si>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</si>
  <si>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</si>
  <si>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</si>
  <si>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</si>
  <si>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</si>
  <si>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</si>
  <si>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</si>
  <si>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</si>
  <si>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</si>
  <si>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</si>
  <si>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</si>
  <si>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</si>
  <si>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</si>
  <si>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</si>
  <si>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</si>
  <si>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</si>
  <si>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</si>
  <si>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</si>
  <si>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</si>
  <si>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</si>
  <si>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</si>
  <si>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</si>
  <si>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</si>
  <si>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</si>
  <si>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</si>
  <si>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</si>
  <si>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</si>
  <si>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</si>
  <si>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</si>
  <si>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</si>
  <si>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</si>
  <si>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</si>
  <si>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</si>
  <si>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</si>
  <si>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</si>
  <si>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</si>
  <si>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</si>
  <si>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</si>
  <si>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</si>
  <si>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</si>
  <si>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</si>
  <si>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</si>
  <si>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</si>
  <si>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</si>
  <si>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</si>
  <si>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</si>
  <si>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</si>
  <si>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</si>
  <si>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</si>
  <si>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</si>
  <si>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</si>
  <si>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</si>
  <si>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</si>
  <si>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</si>
  <si>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</si>
  <si>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</si>
  <si>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</si>
  <si>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</si>
  <si>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</si>
  <si>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</si>
  <si>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</si>
  <si>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</si>
  <si>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</si>
  <si>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</si>
  <si>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</si>
  <si>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</si>
  <si>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</si>
  <si>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</si>
  <si>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</si>
  <si>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</si>
  <si>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</si>
  <si>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</si>
  <si>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</si>
  <si>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</si>
  <si>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</si>
  <si>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</si>
  <si>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</si>
  <si>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</si>
  <si>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</si>
  <si>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</si>
  <si>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</si>
  <si>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</si>
  <si>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</si>
  <si>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</si>
  <si>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</si>
  <si>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</si>
  <si>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</si>
  <si>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</si>
  <si>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</si>
  <si>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</si>
  <si>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</si>
  <si>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</si>
  <si>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</si>
  <si>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</si>
  <si>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</si>
  <si>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</si>
  <si>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</si>
  <si>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</si>
  <si>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</si>
  <si>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</si>
  <si>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</si>
  <si>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</si>
  <si>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</si>
  <si>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</si>
  <si>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</si>
  <si>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</si>
  <si>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</si>
  <si>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</si>
  <si>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</si>
  <si>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</si>
  <si>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</si>
  <si>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</si>
  <si>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</si>
  <si>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</si>
  <si>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</si>
  <si>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</si>
  <si>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</si>
  <si>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</si>
  <si>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</si>
  <si>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</si>
  <si>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</si>
  <si>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</si>
  <si>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</si>
  <si>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</si>
  <si>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</si>
  <si>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</si>
  <si>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</si>
  <si>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</si>
  <si>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</si>
  <si>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</si>
  <si>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</si>
  <si>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</si>
  <si>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</si>
  <si>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</si>
  <si>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</si>
  <si>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</si>
  <si>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</si>
  <si>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</si>
  <si>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</si>
  <si>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</si>
  <si>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</si>
  <si>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</si>
  <si>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</si>
  <si>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</si>
  <si>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</si>
  <si>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</si>
  <si>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</si>
  <si>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</si>
  <si>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</si>
  <si>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</si>
  <si>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</si>
  <si>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</si>
  <si>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</si>
  <si>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</si>
  <si>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</si>
  <si>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</si>
  <si>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</si>
  <si>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</si>
  <si>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</si>
  <si>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</si>
  <si>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</si>
  <si>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</si>
  <si>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</si>
  <si>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</si>
  <si>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</si>
  <si>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</si>
  <si>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</si>
  <si>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</si>
  <si>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</si>
  <si>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</si>
  <si>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</si>
  <si>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</si>
  <si>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</si>
  <si>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</si>
  <si>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</si>
  <si>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</si>
  <si>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</si>
  <si>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</si>
  <si>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</si>
  <si>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</si>
  <si>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</si>
  <si>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</si>
  <si>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</si>
  <si>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</si>
  <si>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</si>
  <si>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</si>
  <si>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</si>
  <si>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</si>
  <si>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</si>
  <si>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</si>
  <si>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</si>
  <si>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</si>
  <si>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</si>
  <si>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</si>
  <si>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</si>
  <si>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</si>
  <si>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</si>
  <si>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</si>
  <si>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</si>
  <si>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</si>
  <si>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</si>
  <si>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</si>
  <si>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</si>
  <si>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</si>
  <si>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</si>
  <si>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</si>
  <si>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</si>
  <si>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</si>
  <si>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</si>
  <si>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</si>
  <si>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</si>
  <si>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</si>
  <si>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</si>
  <si>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</si>
  <si>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</si>
  <si>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</si>
  <si>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</si>
  <si>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</si>
  <si>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</si>
  <si>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</si>
  <si>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</si>
  <si>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</si>
  <si>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</si>
  <si>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</si>
  <si>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</si>
  <si>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</si>
  <si>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</si>
  <si>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</si>
  <si>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</si>
  <si>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</si>
  <si>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</si>
  <si>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</si>
  <si>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</si>
  <si>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</si>
  <si>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</si>
  <si>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</si>
  <si>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</si>
  <si>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</si>
  <si>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</si>
  <si>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</si>
  <si>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</si>
  <si>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</si>
  <si>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</si>
  <si>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</si>
  <si>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</si>
  <si>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</si>
  <si>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</si>
  <si>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</si>
  <si>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</si>
  <si>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</si>
  <si>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</si>
  <si>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</si>
  <si>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</si>
  <si>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</si>
  <si>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</si>
  <si>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</si>
  <si>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</si>
  <si>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</si>
  <si>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</si>
  <si>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</si>
  <si>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</si>
  <si>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</si>
  <si>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</si>
  <si>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</si>
  <si>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</si>
  <si>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</si>
  <si>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</si>
  <si>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</si>
  <si>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</si>
  <si>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</si>
  <si>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</si>
  <si>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</si>
  <si>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</si>
  <si>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</si>
  <si>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</si>
  <si>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</si>
  <si>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</si>
  <si>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</si>
  <si>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</si>
  <si>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</si>
  <si>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</si>
  <si>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</si>
  <si>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</si>
  <si>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</si>
  <si>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</si>
  <si>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</si>
  <si>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</si>
  <si>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</si>
  <si>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</si>
  <si>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</si>
  <si>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</si>
  <si>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</si>
  <si>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</si>
  <si>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</si>
  <si>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</si>
  <si>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</si>
  <si>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</si>
  <si>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</si>
  <si>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</si>
  <si>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</si>
  <si>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</si>
  <si>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</si>
  <si>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</si>
  <si>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</si>
  <si>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</si>
  <si>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</si>
  <si>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</si>
  <si>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</si>
  <si>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</si>
  <si>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</si>
  <si>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</si>
  <si>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</si>
  <si>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</si>
  <si>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</si>
  <si>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</si>
  <si>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</si>
  <si>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</si>
  <si>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</si>
  <si>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</si>
  <si>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</si>
  <si>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</si>
  <si>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</si>
  <si>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</si>
  <si>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</si>
  <si>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</si>
  <si>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</si>
  <si>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</si>
  <si>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</si>
  <si>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</si>
  <si>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</si>
  <si>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</si>
  <si>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</si>
  <si>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</si>
  <si>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</si>
  <si>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</si>
  <si>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</si>
  <si>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</si>
  <si>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</si>
  <si>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</si>
  <si>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</si>
  <si>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</si>
  <si>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</si>
  <si>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</si>
  <si>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</si>
  <si>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</si>
  <si>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</si>
  <si>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</si>
  <si>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</si>
  <si>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</si>
  <si>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</si>
  <si>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</si>
  <si>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</si>
  <si>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</si>
  <si>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</si>
  <si>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</si>
  <si>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</si>
  <si>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</si>
  <si>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</si>
  <si>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</si>
  <si>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</si>
  <si>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</si>
  <si>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</si>
  <si>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</si>
  <si>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</si>
  <si>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</si>
  <si>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</si>
  <si>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</si>
  <si>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</si>
  <si>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</si>
  <si>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</si>
  <si>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</si>
  <si>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</si>
  <si>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</si>
  <si>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</si>
  <si>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</si>
  <si>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</si>
  <si>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</si>
  <si>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</si>
  <si>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</si>
  <si>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</si>
  <si>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</si>
  <si>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</si>
  <si>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</si>
  <si>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</si>
  <si>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</si>
  <si>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</si>
  <si>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</si>
  <si>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</si>
  <si>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</si>
  <si>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</si>
  <si>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</si>
  <si>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</si>
  <si>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</si>
  <si>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</si>
  <si>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</si>
  <si>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</si>
  <si>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</si>
  <si>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</si>
  <si>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</si>
  <si>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</si>
  <si>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</si>
  <si>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</si>
  <si>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</si>
  <si>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</si>
  <si>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</si>
  <si>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</si>
  <si>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</si>
  <si>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</si>
  <si>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</si>
  <si>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</si>
  <si>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</si>
  <si>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</si>
  <si>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</si>
  <si>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</si>
  <si>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</si>
  <si>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</si>
  <si>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</si>
  <si>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</si>
  <si>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</si>
  <si>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</si>
  <si>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</si>
  <si>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</si>
  <si>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</si>
  <si>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</si>
  <si>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</si>
  <si>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</si>
  <si>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</si>
  <si>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</si>
  <si>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</si>
  <si>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</si>
  <si>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</si>
  <si>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</si>
  <si>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</si>
  <si>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</si>
  <si>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</si>
  <si>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</si>
  <si>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</si>
  <si>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</si>
  <si>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</si>
  <si>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</si>
  <si>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</si>
  <si>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</si>
  <si>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</si>
  <si>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</si>
  <si>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</si>
  <si>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</si>
  <si>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</si>
  <si>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</si>
  <si>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</si>
  <si>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</si>
  <si>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</si>
  <si>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</si>
  <si>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</si>
  <si>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</si>
  <si>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</si>
  <si>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</si>
  <si>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</si>
  <si>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</si>
  <si>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</si>
  <si>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</si>
  <si>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</si>
  <si>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</si>
  <si>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</si>
  <si>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</si>
  <si>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</si>
  <si>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</si>
  <si>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</si>
  <si>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</si>
  <si>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</si>
  <si>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</si>
  <si>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</si>
  <si>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</si>
  <si>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</si>
  <si>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</si>
  <si>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</si>
  <si>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</si>
  <si>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</si>
  <si>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</si>
  <si>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</si>
  <si>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</si>
  <si>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</si>
  <si>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</si>
  <si>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</si>
  <si>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</si>
  <si>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</si>
  <si>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</si>
  <si>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</si>
  <si>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</si>
  <si>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</si>
  <si>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</si>
  <si>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</si>
  <si>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</si>
  <si>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</si>
  <si>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</si>
  <si>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</si>
  <si>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</si>
  <si>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</si>
  <si>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</si>
  <si>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</si>
  <si>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</si>
  <si>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</si>
  <si>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</si>
  <si>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</si>
  <si>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</si>
  <si>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</si>
  <si>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</si>
  <si>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</si>
  <si>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</si>
  <si>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</si>
  <si>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</si>
  <si>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</si>
  <si>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</si>
  <si>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</si>
  <si>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</si>
  <si>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</si>
  <si>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</si>
  <si>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</si>
  <si>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</si>
  <si>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</si>
  <si>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</si>
  <si>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</si>
  <si>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</si>
  <si>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</si>
  <si>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</si>
  <si>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</si>
  <si>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</si>
  <si>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</si>
  <si>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</si>
  <si>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</si>
  <si>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</si>
  <si>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</si>
  <si>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</si>
  <si>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</si>
  <si>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</si>
  <si>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</si>
  <si>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</si>
  <si>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</si>
  <si>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</si>
  <si>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</si>
  <si>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</si>
  <si>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</si>
  <si>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</si>
  <si>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</si>
  <si>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</si>
  <si>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</si>
  <si>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</si>
  <si>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</si>
  <si>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</si>
  <si>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</si>
  <si>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</si>
  <si>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</si>
  <si>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</si>
  <si>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</si>
  <si>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</si>
  <si>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</si>
  <si>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</si>
  <si>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</si>
  <si>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</si>
  <si>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</si>
  <si>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</si>
  <si>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</si>
  <si>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</si>
  <si>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</si>
  <si>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</si>
  <si>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</si>
  <si>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</si>
  <si>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</si>
  <si>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</si>
  <si>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</si>
  <si>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</si>
  <si>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</si>
  <si>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</si>
  <si>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</si>
  <si>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</si>
  <si>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</si>
  <si>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</si>
  <si>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</si>
  <si>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</si>
  <si>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</si>
  <si>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</si>
  <si>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</si>
  <si>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</si>
  <si>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</si>
  <si>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</si>
  <si>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</si>
  <si>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</si>
  <si>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</si>
  <si>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</si>
  <si>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</si>
  <si>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</si>
  <si>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</si>
  <si>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</si>
  <si>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</si>
  <si>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</si>
  <si>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</si>
  <si>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</si>
  <si>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</si>
  <si>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</si>
  <si>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</si>
  <si>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</si>
  <si>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</si>
  <si>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</si>
  <si>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</si>
  <si>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</si>
  <si>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</si>
  <si>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</si>
  <si>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</si>
  <si>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</si>
  <si>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</si>
  <si>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</si>
  <si>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</si>
  <si>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</si>
  <si>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</si>
  <si>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</si>
  <si>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</si>
  <si>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</si>
  <si>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</si>
  <si>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</si>
  <si>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</si>
  <si>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</si>
  <si>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</si>
  <si>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</si>
  <si>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</si>
  <si>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</si>
  <si>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</si>
  <si>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</si>
  <si>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</si>
  <si>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</si>
  <si>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</si>
  <si>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</si>
  <si>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</si>
  <si>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</si>
  <si>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</si>
  <si>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</si>
  <si>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</si>
  <si>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</si>
  <si>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</si>
  <si>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</si>
  <si>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</si>
  <si>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</si>
  <si>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</si>
  <si>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</si>
  <si>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</si>
  <si>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</si>
  <si>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</si>
  <si>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</si>
  <si>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</si>
  <si>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</si>
  <si>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</si>
  <si>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</si>
  <si>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</si>
  <si>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</si>
  <si>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</si>
  <si>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</si>
  <si>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</si>
  <si>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</si>
  <si>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</si>
  <si>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</si>
  <si>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</si>
  <si>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</si>
  <si>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</si>
  <si>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</si>
  <si>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</si>
  <si>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</si>
  <si>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</si>
  <si>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</si>
  <si>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</si>
  <si>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</si>
  <si>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</si>
  <si>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</si>
  <si>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</si>
  <si>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</si>
  <si>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</si>
  <si>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</si>
  <si>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</si>
  <si>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</si>
  <si>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</si>
  <si>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</si>
  <si>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</si>
  <si>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</si>
  <si>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</si>
  <si>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</si>
  <si>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</si>
  <si>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</si>
  <si>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</si>
  <si>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</si>
  <si>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</si>
  <si>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</si>
  <si>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</si>
  <si>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</si>
  <si>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</si>
  <si>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</si>
  <si>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</si>
  <si>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</si>
  <si>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</si>
  <si>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</si>
  <si>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</si>
  <si>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</si>
  <si>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</si>
  <si>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</si>
  <si>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</si>
  <si>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</si>
  <si>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</si>
  <si>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</si>
  <si>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</si>
  <si>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</si>
  <si>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</si>
  <si>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</si>
  <si>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</si>
  <si>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</si>
  <si>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</si>
  <si>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</si>
  <si>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</si>
  <si>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</si>
  <si>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</si>
  <si>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</si>
  <si>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</si>
  <si>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</si>
  <si>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</si>
  <si>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</si>
  <si>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</si>
  <si>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</si>
  <si>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</si>
  <si>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</si>
  <si>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</si>
  <si>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</si>
  <si>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</si>
  <si>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</si>
  <si>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</si>
  <si>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</si>
  <si>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</si>
  <si>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</si>
  <si>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</si>
  <si>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</si>
  <si>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</si>
  <si>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</si>
  <si>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</si>
  <si>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</si>
  <si>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</si>
  <si>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</si>
  <si>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</si>
  <si>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</si>
  <si>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</si>
  <si>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</si>
  <si>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</si>
  <si>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</si>
  <si>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</si>
  <si>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</si>
  <si>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</si>
  <si>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</si>
  <si>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</si>
  <si>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</si>
  <si>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</si>
  <si>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</si>
  <si>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</si>
  <si>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</si>
  <si>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</si>
  <si>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</si>
  <si>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</si>
  <si>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</si>
  <si>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</si>
  <si>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</si>
  <si>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</si>
  <si>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</si>
  <si>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</si>
  <si>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</si>
  <si>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</si>
  <si>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</si>
  <si>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</si>
  <si>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</si>
  <si>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</si>
  <si>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</si>
  <si>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</si>
  <si>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</si>
  <si>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</si>
  <si>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</si>
  <si>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</si>
  <si>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</si>
  <si>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</si>
  <si>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</si>
  <si>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</si>
  <si>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</si>
  <si>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</si>
  <si>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</si>
  <si>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</si>
  <si>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</si>
  <si>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</si>
  <si>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</si>
  <si>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</si>
  <si>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</si>
  <si>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</si>
  <si>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</si>
  <si>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</si>
  <si>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</si>
  <si>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</si>
  <si>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</si>
  <si>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</si>
  <si>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</si>
  <si>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</si>
  <si>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</si>
  <si>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</si>
  <si>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</si>
  <si>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</si>
  <si>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</si>
  <si>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</si>
  <si>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</si>
  <si>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</si>
  <si>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</si>
  <si>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</si>
  <si>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</si>
  <si>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</si>
  <si>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</si>
  <si>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</si>
  <si>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</si>
  <si>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</si>
  <si>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</si>
  <si>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</si>
  <si>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</si>
  <si>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</si>
  <si>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</si>
  <si>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</si>
  <si>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</si>
  <si>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</si>
  <si>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</si>
  <si>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</si>
  <si>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</si>
  <si>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</si>
  <si>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</si>
  <si>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</si>
  <si>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</si>
  <si>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</si>
  <si>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</si>
  <si>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</si>
  <si>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</si>
  <si>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</si>
  <si>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</si>
  <si>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</si>
  <si>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</si>
  <si>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</si>
  <si>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</si>
  <si>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</si>
  <si>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</si>
  <si>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</si>
  <si>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</si>
  <si>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</si>
  <si>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</si>
  <si>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</si>
  <si>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</si>
  <si>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</si>
  <si>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</si>
  <si>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</si>
  <si>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</si>
  <si>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</si>
  <si>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</si>
  <si>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</si>
  <si>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</si>
  <si>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</si>
  <si>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</si>
  <si>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</si>
  <si>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</si>
  <si>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</si>
  <si>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</si>
  <si>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</si>
  <si>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</si>
  <si>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</si>
  <si>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</si>
  <si>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</si>
  <si>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</si>
  <si>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</si>
  <si>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</si>
  <si>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</si>
  <si>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</si>
  <si>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</si>
  <si>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</si>
  <si>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</si>
  <si>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</si>
  <si>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</si>
  <si>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</si>
  <si>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</si>
  <si>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</si>
  <si>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</si>
  <si>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</si>
  <si>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</si>
  <si>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</si>
  <si>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</si>
  <si>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</si>
  <si>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</si>
  <si>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</si>
  <si>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</si>
  <si>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</si>
  <si>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</si>
  <si>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</si>
  <si>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</si>
  <si>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</si>
  <si>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</si>
  <si>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</si>
  <si>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</si>
  <si>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</si>
  <si>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</si>
  <si>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</si>
  <si>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</si>
  <si>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</si>
  <si>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</si>
  <si>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</si>
  <si>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</si>
  <si>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</si>
  <si>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</si>
  <si>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</si>
  <si>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</si>
  <si>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</si>
  <si>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</si>
  <si>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</si>
  <si>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</si>
  <si>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</si>
  <si>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</si>
  <si>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</si>
  <si>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</si>
  <si>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</si>
  <si>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</si>
  <si>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</si>
  <si>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</si>
  <si>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</si>
  <si>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</si>
  <si>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</si>
  <si>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</si>
  <si>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</si>
  <si>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</si>
  <si>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</si>
  <si>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</si>
  <si>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</si>
  <si>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</si>
  <si>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</si>
  <si>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</si>
  <si>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</si>
  <si>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</si>
  <si>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</si>
  <si>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</si>
  <si>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</si>
  <si>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</si>
  <si>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</si>
  <si>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</si>
  <si>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</si>
  <si>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</si>
  <si>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</si>
  <si>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</si>
  <si>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</si>
  <si>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</si>
  <si>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</si>
  <si>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</si>
  <si>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</si>
  <si>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</si>
  <si>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</si>
  <si>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</si>
  <si>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</si>
  <si>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</si>
  <si>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</si>
  <si>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</si>
  <si>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</si>
  <si>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</si>
  <si>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</si>
  <si>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</si>
  <si>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</si>
  <si>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</si>
  <si>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</si>
  <si>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</si>
  <si>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</si>
  <si>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</si>
  <si>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</si>
  <si>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</si>
  <si>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</si>
  <si>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</si>
  <si>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</si>
  <si>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</si>
  <si>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</si>
  <si>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</si>
  <si>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</si>
  <si>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</si>
  <si>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</si>
  <si>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</si>
  <si>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</si>
  <si>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</si>
  <si>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</si>
  <si>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</si>
  <si>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</si>
  <si>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</si>
  <si>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</si>
  <si>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</si>
  <si>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</si>
  <si>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</si>
  <si>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</si>
  <si>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</si>
  <si>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</si>
  <si>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</si>
  <si>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</si>
  <si>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</si>
  <si>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</si>
  <si>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</si>
  <si>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</si>
  <si>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</si>
  <si>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</si>
  <si>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</si>
  <si>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</si>
  <si>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</si>
  <si>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</si>
  <si>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</si>
  <si>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</si>
  <si>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</si>
  <si>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</si>
  <si>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</si>
  <si>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</si>
  <si>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</si>
  <si>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</si>
  <si>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</si>
  <si>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</si>
  <si>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</si>
  <si>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</si>
  <si>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</si>
  <si>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</si>
  <si>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</si>
  <si>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</si>
  <si>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</si>
  <si>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</si>
  <si>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</si>
  <si>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</si>
  <si>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</si>
  <si>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</si>
  <si>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</si>
  <si>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</si>
  <si>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</si>
  <si>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</si>
  <si>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</si>
  <si>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</si>
  <si>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</si>
  <si>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</si>
  <si>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</si>
  <si>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</si>
  <si>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</si>
  <si>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</si>
  <si>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</si>
  <si>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</si>
  <si>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</si>
  <si>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</si>
  <si>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</si>
  <si>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</si>
  <si>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</si>
  <si>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</si>
  <si>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</si>
  <si>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</si>
  <si>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</si>
  <si>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</si>
  <si>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</si>
  <si>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</si>
  <si>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</si>
  <si>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</si>
  <si>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</si>
  <si>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</si>
  <si>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</si>
  <si>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</si>
  <si>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</si>
  <si>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</si>
  <si>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</si>
  <si>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</si>
  <si>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</si>
  <si>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</si>
  <si>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</si>
  <si>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</si>
  <si>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</si>
  <si>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</si>
  <si>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</si>
  <si>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</si>
  <si>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</si>
  <si>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</si>
  <si>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</si>
  <si>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</si>
  <si>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</si>
  <si>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</si>
  <si>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</si>
  <si>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</si>
  <si>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</si>
  <si>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</si>
  <si>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</si>
  <si>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</si>
  <si>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</si>
  <si>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</si>
  <si>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</si>
  <si>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</si>
  <si>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</si>
  <si>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</si>
  <si>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</si>
  <si>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</si>
  <si>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</si>
  <si>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</si>
  <si>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</si>
  <si>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</si>
  <si>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</si>
  <si>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</si>
  <si>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</si>
  <si>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</si>
  <si>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</si>
  <si>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</si>
  <si>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</si>
  <si>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</si>
  <si>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</si>
  <si>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</si>
  <si>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</si>
  <si>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</si>
  <si>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</si>
  <si>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</si>
  <si>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</si>
  <si>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</si>
  <si>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</si>
  <si>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</si>
  <si>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</si>
  <si>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</si>
  <si>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</si>
  <si>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</si>
  <si>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</si>
  <si>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</si>
  <si>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</si>
  <si>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</si>
  <si>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</si>
  <si>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</si>
  <si>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</si>
  <si>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</si>
  <si>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</si>
  <si>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</si>
  <si>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</si>
  <si>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</si>
  <si>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</si>
  <si>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</si>
  <si>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</si>
  <si>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</si>
  <si>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</si>
  <si>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</si>
  <si>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</si>
  <si>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</si>
  <si>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</si>
  <si>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</si>
  <si>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</si>
  <si>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</si>
  <si>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</si>
  <si>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</si>
  <si>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</si>
  <si>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</si>
  <si>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</si>
  <si>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</si>
  <si>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</si>
  <si>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</si>
  <si>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</si>
  <si>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</si>
  <si>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</si>
  <si>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</si>
  <si>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</si>
  <si>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</si>
  <si>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</si>
  <si>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</si>
  <si>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</si>
  <si>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</si>
  <si>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</si>
  <si>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</si>
  <si>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</si>
  <si>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</si>
  <si>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</si>
  <si>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</si>
  <si>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</si>
  <si>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</si>
  <si>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</si>
  <si>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</si>
  <si>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</si>
  <si>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</si>
  <si>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</si>
  <si>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</si>
  <si>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</si>
  <si>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</si>
  <si>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</si>
  <si>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</si>
  <si>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</si>
  <si>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</si>
  <si>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</si>
  <si>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</si>
  <si>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</si>
  <si>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</si>
  <si>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</si>
  <si>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</si>
  <si>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</si>
  <si>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</si>
  <si>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</si>
  <si>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</si>
  <si>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</si>
  <si>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</si>
  <si>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</si>
  <si>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</si>
  <si>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</si>
  <si>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</si>
  <si>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</si>
  <si>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</si>
  <si>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</si>
  <si>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</si>
  <si>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</si>
  <si>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</si>
  <si>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</si>
  <si>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</si>
  <si>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</si>
  <si>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</si>
  <si>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</si>
  <si>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</si>
  <si>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</si>
  <si>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</si>
  <si>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</si>
  <si>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</si>
  <si>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</si>
  <si>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</si>
  <si>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</si>
  <si>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</si>
  <si>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</si>
  <si>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</si>
  <si>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</si>
  <si>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</si>
  <si>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</si>
  <si>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</si>
  <si>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</si>
  <si>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</si>
  <si>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</si>
  <si>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</si>
  <si>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</si>
  <si>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</si>
  <si>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</si>
  <si>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</si>
  <si>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</si>
  <si>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</si>
  <si>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</si>
  <si>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</si>
  <si>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</si>
  <si>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</si>
  <si>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</si>
  <si>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</si>
  <si>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</si>
  <si>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</si>
  <si>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</si>
  <si>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</si>
  <si>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</si>
  <si>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</si>
  <si>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</si>
  <si>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</si>
  <si>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</si>
  <si>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</si>
  <si>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</si>
  <si>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</si>
  <si>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</si>
  <si>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</si>
  <si>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</si>
  <si>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</si>
  <si>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</si>
  <si>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</si>
  <si>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</si>
  <si>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</si>
  <si>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</si>
  <si>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</si>
  <si>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</si>
  <si>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</si>
  <si>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</si>
  <si>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</si>
  <si>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</si>
  <si>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</si>
  <si>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</si>
  <si>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</si>
  <si>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</si>
  <si>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</si>
  <si>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</si>
  <si>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</si>
  <si>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</si>
  <si>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</si>
  <si>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</si>
  <si>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</si>
  <si>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</si>
  <si>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</si>
  <si>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</si>
  <si>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</si>
  <si>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</si>
  <si>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</si>
  <si>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</si>
  <si>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</si>
  <si>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</si>
  <si>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</si>
  <si>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</si>
  <si>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</si>
  <si>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</si>
  <si>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</si>
  <si>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</si>
  <si>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</si>
  <si>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</si>
  <si>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</si>
  <si>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</si>
  <si>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</si>
  <si>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</si>
  <si>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</si>
  <si>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</si>
  <si>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</si>
  <si>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</si>
  <si>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</si>
  <si>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</si>
  <si>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</si>
  <si>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</si>
  <si>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</si>
  <si>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</si>
  <si>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</si>
  <si>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</si>
  <si>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</si>
  <si>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</si>
  <si>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</si>
  <si>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</si>
  <si>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</si>
  <si>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</si>
  <si>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</si>
  <si>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</si>
  <si>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</si>
  <si>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</si>
  <si>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</si>
  <si>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</si>
  <si>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</si>
  <si>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</si>
  <si>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</si>
  <si>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</si>
  <si>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</si>
  <si>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</si>
  <si>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</si>
  <si>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</si>
  <si>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</si>
  <si>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</si>
  <si>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</si>
  <si>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</si>
  <si>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</si>
  <si>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</si>
  <si>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</si>
  <si>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</si>
  <si>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</si>
  <si>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</si>
  <si>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</si>
  <si>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</si>
  <si>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</si>
  <si>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</si>
  <si>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</si>
  <si>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</si>
  <si>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</si>
  <si>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</si>
  <si>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</si>
  <si>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</si>
  <si>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</si>
  <si>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</si>
  <si>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</si>
  <si>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</si>
  <si>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</si>
  <si>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</si>
  <si>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</si>
  <si>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</si>
  <si>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</si>
  <si>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</si>
  <si>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</si>
  <si>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</si>
  <si>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</si>
  <si>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</si>
  <si>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</si>
  <si>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</si>
  <si>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</si>
  <si>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</si>
  <si>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</si>
  <si>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</si>
  <si>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</si>
  <si>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</si>
  <si>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</si>
  <si>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</si>
  <si>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</si>
  <si>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</si>
  <si>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</si>
  <si>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</si>
  <si>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</si>
  <si>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</si>
  <si>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</si>
  <si>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</si>
  <si>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</si>
  <si>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</si>
  <si>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</si>
  <si>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</si>
  <si>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</si>
  <si>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</si>
  <si>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</si>
  <si>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</si>
  <si>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</si>
  <si>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</si>
  <si>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</si>
  <si>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</si>
  <si>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</si>
  <si>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</si>
  <si>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</si>
  <si>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</si>
  <si>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</si>
  <si>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</si>
  <si>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</si>
  <si>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</si>
  <si>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</si>
  <si>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</si>
  <si>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</si>
  <si>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</si>
  <si>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</si>
  <si>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</si>
  <si>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</si>
  <si>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</si>
  <si>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</si>
  <si>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</si>
  <si>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</si>
  <si>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</si>
  <si>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</si>
  <si>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</si>
  <si>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</si>
  <si>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</si>
  <si>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</si>
  <si>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</si>
  <si>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</si>
  <si>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</si>
  <si>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</si>
  <si>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</si>
  <si>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</si>
  <si>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</si>
  <si>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</si>
  <si>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</si>
  <si>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</si>
  <si>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</si>
  <si>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</si>
  <si>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</si>
  <si>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</si>
  <si>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</si>
  <si>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</si>
  <si>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</si>
  <si>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</si>
  <si>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</si>
  <si>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</si>
  <si>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</si>
  <si>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</si>
  <si>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</si>
  <si>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</si>
  <si>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</si>
  <si>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</si>
  <si>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</si>
  <si>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</si>
  <si>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</si>
  <si>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</si>
  <si>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</si>
  <si>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</si>
  <si>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</si>
  <si>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</si>
  <si>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</si>
  <si>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</si>
  <si>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</si>
  <si>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</si>
  <si>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</si>
  <si>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</si>
  <si>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</si>
  <si>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</si>
  <si>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</si>
  <si>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</si>
  <si>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</si>
  <si>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</si>
  <si>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</si>
  <si>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</si>
  <si>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</si>
  <si>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</si>
  <si>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</si>
  <si>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</si>
  <si>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</si>
  <si>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</si>
  <si>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</si>
  <si>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</si>
  <si>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</si>
  <si>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</si>
  <si>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</si>
  <si>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</si>
  <si>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</si>
  <si>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</si>
  <si>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</si>
  <si>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</si>
  <si>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</si>
  <si>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</si>
  <si>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</si>
  <si>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</si>
  <si>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</si>
  <si>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</si>
  <si>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</si>
  <si>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</si>
  <si>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</si>
  <si>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</si>
  <si>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</si>
  <si>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</si>
  <si>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</si>
  <si>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</si>
  <si>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</si>
  <si>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</si>
  <si>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</si>
  <si>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</si>
  <si>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</si>
  <si>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</si>
  <si>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</si>
  <si>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</si>
  <si>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</si>
  <si>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</si>
  <si>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</si>
  <si>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</si>
  <si>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</si>
  <si>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</si>
  <si>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</si>
  <si>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</si>
  <si>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</si>
  <si>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</si>
  <si>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</si>
  <si>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</si>
  <si>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</si>
  <si>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</si>
  <si>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</si>
  <si>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</si>
  <si>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</si>
  <si>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</si>
  <si>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</si>
  <si>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</si>
  <si>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</si>
  <si>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</si>
  <si>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</si>
  <si>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</si>
  <si>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</si>
  <si>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</si>
  <si>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</si>
  <si>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</si>
  <si>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</si>
  <si>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</si>
  <si>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</si>
  <si>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</si>
  <si>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</si>
  <si>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</si>
  <si>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</si>
  <si>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</si>
  <si>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</si>
  <si>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</si>
  <si>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</si>
  <si>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</si>
  <si>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</si>
  <si>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</si>
  <si>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</si>
  <si>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</si>
  <si>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</si>
  <si>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</si>
  <si>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</si>
  <si>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</si>
  <si>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</si>
  <si>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</si>
  <si>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</si>
  <si>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</si>
  <si>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</si>
  <si>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</si>
  <si>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</si>
  <si>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</si>
  <si>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</si>
  <si>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</si>
  <si>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</si>
  <si>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</si>
  <si>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</si>
  <si>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</si>
  <si>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</si>
  <si>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</si>
  <si>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</si>
  <si>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</si>
  <si>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</si>
  <si>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</si>
  <si>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</si>
  <si>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</si>
  <si>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</si>
  <si>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</si>
  <si>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</si>
  <si>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</si>
  <si>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</si>
  <si>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</si>
  <si>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</si>
  <si>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</si>
  <si>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</si>
  <si>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</si>
  <si>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</si>
  <si>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</si>
  <si>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</si>
  <si>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</si>
  <si>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</si>
  <si>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</si>
  <si>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</si>
  <si>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</si>
  <si>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</si>
  <si>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</si>
  <si>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</si>
  <si>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</si>
  <si>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</si>
  <si>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</si>
  <si>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</si>
  <si>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</si>
  <si>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</si>
  <si>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</si>
  <si>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</si>
  <si>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</si>
  <si>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</si>
  <si>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</si>
  <si>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</si>
  <si>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</si>
  <si>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</si>
  <si>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</si>
  <si>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</si>
  <si>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</si>
  <si>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</si>
  <si>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</si>
  <si>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</si>
  <si>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</si>
  <si>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</si>
  <si>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</si>
  <si>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</si>
  <si>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</si>
  <si>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</si>
  <si>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</si>
  <si>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</si>
  <si>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</si>
  <si>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</si>
  <si>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</si>
  <si>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</si>
  <si>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</si>
  <si>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</si>
  <si>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</si>
  <si>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</si>
  <si>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</si>
  <si>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</si>
  <si>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</si>
  <si>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</si>
  <si>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</si>
  <si>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</si>
  <si>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</si>
  <si>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</si>
  <si>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</si>
  <si>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</si>
  <si>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</si>
  <si>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</si>
  <si>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</si>
  <si>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</si>
  <si>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</si>
  <si>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</si>
  <si>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</si>
  <si>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</si>
  <si>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</si>
  <si>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</si>
  <si>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</si>
  <si>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</si>
  <si>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</si>
  <si>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</si>
  <si>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</si>
  <si>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</si>
  <si>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</si>
  <si>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</si>
  <si>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</si>
  <si>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</si>
  <si>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</si>
  <si>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</si>
  <si>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</si>
  <si>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</si>
  <si>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</si>
  <si>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</si>
  <si>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</si>
  <si>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</si>
  <si>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</si>
  <si>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</si>
  <si>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</si>
  <si>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</si>
  <si>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</si>
  <si>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</si>
  <si>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</si>
  <si>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</si>
  <si>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</si>
  <si>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</si>
  <si>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</si>
  <si>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</si>
  <si>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</si>
  <si>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</si>
  <si>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</si>
  <si>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</si>
  <si>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</si>
  <si>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</si>
  <si>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</si>
  <si>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</si>
  <si>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</si>
  <si>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</si>
  <si>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</si>
  <si>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</si>
  <si>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</si>
  <si>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</si>
  <si>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</si>
  <si>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</si>
  <si>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</si>
  <si>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</si>
  <si>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</si>
  <si>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</si>
  <si>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</si>
  <si>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</si>
  <si>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</si>
  <si>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</si>
  <si>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</si>
  <si>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</si>
  <si>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</si>
  <si>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</si>
  <si>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</si>
  <si>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</si>
  <si>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</si>
  <si>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</si>
  <si>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</si>
  <si>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</si>
  <si>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</si>
  <si>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</si>
  <si>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</si>
  <si>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</si>
  <si>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</si>
  <si>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</si>
  <si>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</si>
  <si>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</si>
  <si>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</si>
  <si>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</si>
  <si>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</si>
  <si>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</si>
  <si>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</si>
  <si>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</si>
  <si>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</si>
  <si>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</si>
  <si>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</si>
  <si>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</si>
  <si>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</si>
  <si>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</si>
  <si>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</si>
  <si>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</si>
  <si>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</si>
  <si>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</si>
  <si>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</si>
  <si>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</si>
  <si>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</si>
  <si>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</si>
  <si>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</si>
  <si>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</si>
  <si>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</si>
  <si>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</si>
  <si>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</si>
  <si>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</si>
  <si>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</si>
  <si>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</si>
  <si>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</si>
  <si>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</si>
  <si>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</si>
  <si>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</si>
  <si>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</si>
  <si>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</si>
  <si>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</si>
  <si>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</si>
  <si>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</si>
  <si>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</si>
  <si>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</si>
  <si>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</si>
  <si>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</si>
  <si>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</si>
  <si>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</si>
  <si>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</si>
  <si>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</si>
  <si>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</si>
  <si>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</si>
  <si>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</si>
  <si>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</si>
  <si>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</si>
  <si>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</si>
  <si>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</si>
  <si>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</si>
  <si>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</si>
  <si>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</si>
  <si>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</si>
  <si>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</si>
  <si>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</si>
  <si>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</si>
  <si>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</si>
  <si>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</si>
  <si>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</si>
  <si>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</si>
  <si>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</si>
  <si>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</si>
  <si>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</si>
  <si>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</si>
  <si>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</si>
  <si>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</si>
  <si>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</si>
  <si>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</si>
  <si>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</si>
  <si>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</si>
  <si>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</si>
  <si>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</si>
  <si>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</si>
  <si>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</si>
  <si>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</si>
  <si>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</si>
  <si>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</si>
  <si>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</si>
  <si>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</si>
  <si>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</si>
  <si>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</si>
  <si>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</si>
  <si>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</si>
  <si>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</si>
  <si>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</si>
  <si>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</si>
  <si>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</si>
  <si>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</si>
  <si>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</si>
  <si>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</si>
  <si>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</si>
  <si>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</si>
  <si>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</si>
  <si>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</si>
  <si>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</si>
  <si>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</si>
  <si>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</si>
  <si>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</si>
  <si>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</si>
  <si>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</si>
  <si>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</si>
  <si>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</si>
  <si>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</si>
  <si>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</si>
  <si>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</si>
  <si>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</si>
  <si>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</si>
  <si>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</si>
  <si>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</si>
  <si>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</si>
  <si>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</si>
  <si>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</si>
  <si>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</si>
  <si>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</si>
  <si>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</si>
  <si>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</si>
  <si>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</si>
  <si>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</si>
  <si>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</si>
  <si>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</si>
  <si>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</si>
  <si>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</si>
  <si>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</si>
  <si>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</si>
  <si>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</si>
  <si>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</si>
  <si>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</si>
  <si>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</si>
  <si>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</si>
  <si>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</si>
  <si>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</si>
  <si>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</si>
  <si>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</si>
  <si>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</si>
  <si>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</si>
  <si>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</si>
  <si>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</si>
  <si>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</si>
  <si>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</si>
  <si>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</si>
  <si>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</si>
  <si>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</si>
  <si>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</si>
  <si>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</si>
  <si>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</si>
  <si>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</si>
  <si>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</si>
  <si>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</si>
  <si>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</si>
  <si>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</si>
  <si>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</si>
  <si>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</si>
  <si>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</si>
  <si>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</si>
  <si>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</si>
  <si>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</si>
  <si>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</si>
  <si>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</si>
  <si>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</si>
  <si>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</si>
  <si>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</si>
  <si>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</si>
  <si>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</si>
  <si>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</si>
  <si>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</si>
  <si>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</si>
  <si>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</si>
  <si>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</si>
  <si>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</si>
  <si>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</si>
  <si>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</si>
  <si>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</si>
  <si>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</si>
  <si>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</si>
  <si>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</si>
  <si>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</si>
  <si>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</si>
  <si>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</si>
  <si>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</si>
  <si>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</si>
  <si>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</si>
  <si>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</si>
  <si>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</si>
  <si>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</si>
  <si>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</si>
  <si>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</si>
  <si>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</si>
  <si>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</si>
  <si>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</si>
  <si>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</si>
  <si>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</si>
  <si>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</si>
  <si>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</si>
  <si>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</si>
  <si>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</si>
  <si>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</si>
  <si>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</si>
  <si>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</si>
  <si>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</si>
  <si>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</si>
  <si>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</si>
  <si>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</si>
  <si>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</si>
  <si>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</si>
  <si>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</si>
  <si>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</si>
  <si>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</si>
  <si>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</si>
  <si>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</si>
  <si>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</si>
  <si>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</si>
  <si>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</si>
  <si>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</si>
  <si>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</si>
  <si>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</si>
  <si>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</si>
  <si>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</si>
  <si>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</si>
  <si>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</si>
  <si>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</si>
  <si>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</si>
  <si>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</si>
  <si>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</si>
  <si>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</si>
  <si>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</si>
  <si>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</si>
  <si>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</si>
  <si>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</si>
  <si>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</si>
  <si>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</si>
  <si>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</si>
  <si>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</si>
  <si>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</si>
  <si>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</si>
  <si>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</si>
  <si>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</si>
  <si>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</si>
  <si>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</si>
  <si>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</si>
  <si>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</si>
  <si>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</si>
  <si>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</si>
  <si>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</si>
  <si>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</si>
  <si>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</si>
  <si>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</si>
  <si>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</si>
  <si>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</si>
  <si>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</si>
  <si>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</si>
  <si>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</si>
  <si>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</si>
  <si>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</si>
  <si>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</si>
  <si>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</si>
  <si>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</si>
  <si>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</si>
  <si>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</si>
  <si>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</si>
  <si>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</si>
  <si>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</si>
  <si>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</si>
  <si>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</si>
  <si>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</si>
  <si>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</si>
  <si>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</si>
  <si>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</si>
  <si>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</si>
  <si>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</si>
  <si>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</si>
  <si>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</si>
  <si>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</si>
  <si>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</si>
  <si>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</si>
  <si>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</si>
  <si>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</si>
  <si>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</si>
  <si>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</si>
  <si>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</si>
  <si>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</si>
  <si>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</si>
  <si>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</si>
  <si>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</si>
  <si>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</si>
  <si>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</si>
  <si>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</si>
  <si>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</si>
  <si>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</si>
  <si>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</si>
  <si>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</si>
  <si>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</si>
  <si>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</si>
  <si>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</si>
  <si>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</si>
  <si>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</si>
  <si>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</si>
  <si>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</si>
  <si>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</si>
  <si>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</si>
  <si>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</si>
  <si>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</si>
  <si>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</si>
  <si>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</si>
  <si>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</si>
  <si>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</si>
  <si>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</si>
  <si>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</si>
  <si>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</si>
  <si>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</si>
  <si>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</si>
  <si>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</si>
  <si>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</si>
  <si>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</si>
  <si>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</si>
  <si>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</si>
  <si>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</si>
  <si>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</si>
  <si>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</si>
  <si>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</si>
  <si>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</si>
  <si>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</si>
  <si>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</si>
  <si>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</si>
  <si>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</si>
  <si>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</si>
  <si>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</si>
  <si>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</si>
  <si>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</si>
  <si>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</si>
  <si>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</si>
  <si>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</si>
  <si>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</si>
  <si>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</si>
  <si>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</si>
  <si>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</si>
  <si>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</si>
  <si>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</si>
  <si>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</si>
  <si>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</si>
  <si>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</si>
  <si>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</si>
  <si>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</si>
  <si>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</si>
  <si>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</si>
  <si>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</si>
  <si>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</si>
  <si>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</si>
  <si>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</si>
  <si>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</si>
  <si>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</si>
  <si>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</si>
  <si>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</si>
  <si>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</si>
  <si>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</si>
  <si>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</si>
  <si>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</si>
  <si>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</si>
  <si>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</si>
  <si>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</si>
  <si>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</si>
  <si>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</si>
  <si>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</si>
  <si>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</si>
  <si>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</si>
  <si>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</si>
  <si>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</si>
  <si>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</si>
  <si>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</si>
  <si>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</si>
  <si>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</si>
  <si>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</si>
  <si>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</si>
  <si>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</si>
  <si>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</si>
  <si>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</si>
  <si>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</si>
  <si>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</si>
  <si>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</si>
  <si>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</si>
  <si>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</si>
  <si>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</si>
  <si>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</si>
  <si>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</si>
  <si>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</si>
  <si>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</si>
  <si>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</si>
  <si>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</si>
  <si>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</si>
  <si>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</si>
  <si>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</si>
  <si>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</si>
  <si>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</si>
  <si>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</si>
  <si>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</si>
  <si>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</si>
  <si>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</si>
  <si>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</si>
  <si>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</si>
  <si>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</si>
  <si>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</si>
  <si>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</si>
  <si>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</si>
  <si>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</si>
  <si>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</si>
  <si>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</si>
  <si>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</si>
  <si>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</si>
  <si>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</si>
  <si>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</si>
  <si>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</si>
  <si>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</si>
  <si>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</si>
  <si>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</si>
  <si>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</si>
  <si>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</si>
  <si>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</si>
  <si>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</si>
  <si>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</si>
  <si>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</si>
  <si>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</si>
  <si>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</si>
  <si>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</si>
  <si>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</si>
  <si>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</si>
  <si>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</si>
  <si>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</si>
  <si>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</si>
  <si>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</si>
  <si>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</si>
  <si>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</si>
  <si>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</si>
  <si>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</si>
  <si>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</si>
  <si>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</si>
  <si>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</si>
  <si>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</si>
  <si>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</si>
  <si>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</si>
  <si>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</si>
  <si>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</si>
  <si>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</si>
  <si>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</si>
  <si>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</si>
  <si>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</si>
  <si>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</si>
  <si>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</si>
  <si>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</si>
  <si>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</si>
  <si>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</si>
  <si>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</si>
  <si>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</si>
  <si>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</si>
  <si>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</si>
  <si>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</si>
  <si>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</si>
  <si>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</si>
  <si>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</si>
  <si>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</si>
  <si>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</si>
  <si>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</si>
  <si>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</si>
  <si>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</si>
  <si>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</si>
  <si>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</si>
  <si>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</si>
  <si>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</si>
  <si>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</si>
  <si>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</si>
  <si>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</si>
  <si>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</si>
  <si>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</si>
  <si>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</si>
  <si>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</si>
  <si>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</si>
  <si>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</si>
  <si>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</si>
  <si>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</si>
  <si>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</si>
  <si>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</si>
  <si>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</si>
  <si>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</si>
  <si>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</si>
  <si>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</si>
  <si>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</si>
  <si>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</si>
  <si>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</si>
  <si>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</si>
  <si>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</si>
  <si>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</si>
  <si>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</si>
  <si>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</si>
  <si>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</si>
  <si>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</si>
  <si>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</si>
  <si>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</si>
  <si>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</si>
  <si>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</si>
  <si>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</si>
  <si>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</si>
  <si>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</si>
  <si>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</si>
  <si>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</si>
  <si>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</si>
  <si>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</si>
  <si>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</si>
  <si>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</si>
  <si>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</si>
  <si>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</si>
  <si>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</si>
  <si>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</si>
  <si>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</si>
  <si>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</si>
  <si>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</si>
  <si>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</si>
  <si>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</si>
  <si>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</si>
  <si>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</si>
  <si>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</si>
  <si>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</si>
  <si>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</si>
  <si>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</si>
  <si>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</si>
  <si>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</si>
  <si>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</si>
  <si>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</si>
  <si>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</si>
  <si>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</si>
  <si>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</si>
  <si>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</si>
  <si>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</si>
  <si>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</si>
  <si>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</si>
  <si>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</si>
  <si>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</si>
  <si>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</si>
  <si>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</si>
  <si>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</si>
  <si>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</si>
  <si>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</si>
  <si>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</si>
  <si>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</si>
  <si>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</si>
  <si>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</si>
  <si>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</si>
  <si>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</si>
  <si>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</si>
  <si>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</si>
  <si>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</si>
  <si>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</si>
  <si>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</si>
  <si>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</si>
  <si>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</si>
  <si>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</si>
  <si>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</si>
  <si>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</si>
  <si>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</si>
  <si>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</si>
  <si>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</si>
  <si>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</si>
  <si>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</si>
  <si>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</si>
  <si>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</si>
  <si>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</si>
  <si>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</si>
  <si>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</si>
  <si>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</si>
  <si>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</si>
  <si>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</si>
  <si>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</si>
  <si>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</si>
  <si>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</si>
  <si>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</si>
  <si>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</si>
  <si>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</si>
  <si>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</si>
  <si>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</si>
  <si>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</si>
  <si>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</si>
  <si>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</si>
  <si>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</si>
  <si>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</si>
  <si>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</si>
  <si>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</si>
  <si>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</si>
  <si>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</si>
  <si>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</si>
  <si>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</si>
  <si>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</si>
  <si>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</si>
  <si>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</si>
  <si>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</si>
  <si>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</si>
  <si>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</si>
  <si>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</si>
  <si>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</si>
  <si>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</si>
  <si>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</si>
  <si>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</si>
  <si>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</si>
  <si>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</si>
  <si>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</si>
  <si>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</si>
  <si>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</si>
  <si>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</si>
  <si>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</si>
  <si>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</si>
  <si>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</si>
  <si>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</si>
  <si>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</si>
  <si>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</si>
  <si>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</si>
  <si>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</si>
  <si>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</si>
  <si>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</si>
  <si>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</si>
  <si>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</si>
  <si>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</si>
  <si>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</si>
  <si>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</si>
  <si>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</si>
  <si>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</si>
  <si>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</si>
  <si>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</si>
  <si>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</si>
  <si>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</si>
  <si>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</si>
  <si>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</si>
  <si>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</si>
  <si>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</si>
  <si>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</si>
  <si>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</si>
  <si>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</si>
  <si>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</si>
  <si>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</si>
  <si>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</si>
  <si>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</si>
  <si>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</si>
  <si>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</si>
  <si>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</si>
  <si>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</si>
  <si>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</si>
  <si>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</si>
  <si>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</si>
  <si>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</si>
  <si>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</si>
  <si>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</si>
  <si>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</si>
  <si>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</si>
  <si>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</si>
  <si>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</si>
  <si>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</si>
  <si>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</si>
  <si>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</si>
  <si>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</si>
  <si>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</si>
  <si>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</si>
  <si>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</si>
  <si>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</si>
  <si>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</si>
  <si>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</si>
  <si>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</si>
  <si>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</si>
  <si>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</si>
  <si>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</si>
  <si>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</si>
  <si>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</si>
  <si>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</si>
  <si>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</si>
  <si>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</si>
  <si>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</si>
  <si>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</si>
  <si>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</si>
  <si>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</si>
  <si>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</si>
  <si>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</si>
  <si>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</si>
  <si>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</si>
  <si>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</si>
  <si>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</si>
  <si>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</si>
  <si>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</si>
  <si>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</si>
  <si>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</si>
  <si>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</si>
  <si>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</si>
  <si>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</si>
  <si>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</si>
  <si>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</si>
  <si>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</si>
  <si>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</si>
  <si>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</si>
  <si>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</si>
  <si>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</si>
  <si>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</si>
  <si>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</si>
  <si>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</si>
  <si>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</si>
  <si>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</si>
  <si>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</si>
  <si>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</si>
  <si>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</si>
  <si>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</si>
  <si>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</si>
  <si>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</si>
  <si>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</si>
  <si>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</si>
  <si>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</si>
  <si>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</si>
  <si>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</si>
  <si>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</si>
  <si>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</si>
  <si>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</si>
  <si>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</si>
  <si>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</si>
  <si>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</si>
  <si>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</si>
  <si>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</si>
  <si>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</si>
  <si>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</si>
  <si>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</si>
  <si>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</si>
  <si>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</si>
  <si>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</si>
  <si>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</si>
  <si>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</si>
  <si>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</si>
  <si>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</si>
  <si>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</si>
  <si>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</si>
  <si>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</si>
  <si>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</si>
  <si>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</si>
  <si>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</si>
  <si>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</si>
  <si>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</si>
  <si>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</si>
  <si>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</si>
  <si>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</si>
  <si>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</si>
  <si>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</si>
  <si>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</si>
  <si>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</si>
  <si>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</si>
  <si>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</si>
  <si>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</si>
  <si>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</si>
  <si>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</si>
  <si>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</si>
  <si>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</si>
  <si>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</si>
  <si>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</si>
  <si>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</si>
  <si>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</si>
  <si>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</si>
  <si>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</si>
  <si>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</si>
  <si>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</si>
  <si>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</si>
  <si>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</si>
  <si>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</si>
  <si>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</si>
  <si>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</si>
  <si>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</si>
  <si>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</si>
  <si>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</si>
  <si>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</si>
  <si>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</si>
  <si>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</si>
  <si>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</si>
  <si>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</si>
  <si>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</si>
  <si>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</si>
  <si>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</si>
  <si>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</si>
  <si>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</si>
  <si>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</si>
  <si>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</si>
  <si>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</si>
  <si>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</si>
  <si>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</si>
  <si>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</si>
  <si>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</si>
  <si>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</si>
  <si>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</si>
  <si>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</si>
  <si>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</si>
  <si>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</si>
  <si>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</si>
  <si>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</si>
  <si>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</si>
  <si>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</si>
  <si>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</si>
  <si>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</si>
  <si>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</si>
  <si>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</si>
  <si>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</si>
  <si>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</si>
  <si>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</si>
  <si>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</si>
  <si>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</si>
  <si>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</si>
  <si>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</si>
  <si>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</si>
  <si>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</si>
  <si>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</si>
  <si>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</si>
  <si>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</si>
  <si>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</si>
  <si>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</si>
  <si>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</si>
  <si>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</si>
  <si>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</si>
  <si>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</si>
  <si>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</si>
  <si>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</si>
  <si>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</si>
  <si>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</si>
  <si>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</si>
  <si>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</si>
  <si>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</si>
  <si>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</si>
  <si>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</si>
  <si>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</si>
  <si>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</si>
  <si>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</si>
  <si>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</si>
  <si>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</si>
  <si>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</si>
  <si>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</si>
  <si>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</si>
  <si>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</si>
  <si>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</si>
  <si>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</si>
  <si>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</si>
  <si>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</si>
  <si>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</si>
  <si>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</si>
  <si>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</si>
  <si>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</si>
  <si>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</si>
  <si>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</si>
  <si>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</si>
  <si>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</si>
  <si>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</si>
  <si>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</si>
  <si>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</si>
  <si>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</si>
  <si>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</si>
  <si>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</si>
  <si>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</si>
  <si>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</si>
  <si>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</si>
  <si>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</si>
  <si>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</si>
  <si>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</si>
  <si>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</si>
  <si>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</si>
  <si>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</si>
  <si>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</si>
  <si>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</si>
  <si>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</si>
  <si>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</si>
  <si>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</si>
  <si>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</si>
  <si>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</si>
  <si>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</si>
  <si>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</si>
  <si>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</si>
  <si>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</si>
  <si>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</si>
  <si>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</si>
  <si>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</si>
  <si>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</si>
  <si>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</si>
  <si>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</si>
  <si>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</si>
  <si>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</si>
  <si>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</si>
  <si>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</si>
  <si>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</si>
  <si>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</si>
  <si>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</si>
  <si>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</si>
  <si>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</si>
  <si>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</si>
  <si>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</si>
  <si>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</si>
  <si>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</si>
  <si>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</si>
  <si>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</si>
  <si>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</si>
  <si>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</si>
  <si>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</si>
  <si>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</si>
  <si>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</si>
  <si>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</si>
  <si>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</si>
  <si>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</si>
  <si>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</si>
  <si>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</si>
  <si>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</si>
  <si>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</si>
  <si>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</si>
  <si>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</si>
  <si>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</si>
  <si>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</si>
  <si>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</si>
  <si>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</si>
  <si>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</si>
  <si>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</si>
  <si>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</si>
  <si>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</si>
  <si>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</si>
  <si>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</si>
  <si>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</si>
  <si>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</si>
  <si>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</si>
  <si>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</si>
  <si>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</si>
  <si>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</si>
  <si>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</si>
  <si>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</si>
  <si>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</si>
  <si>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</si>
  <si>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</si>
  <si>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</si>
  <si>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</si>
  <si>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</si>
  <si>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</si>
  <si>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</si>
  <si>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</si>
  <si>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</si>
  <si>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</si>
  <si>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</si>
  <si>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</si>
  <si>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</si>
  <si>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</si>
  <si>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</si>
  <si>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</si>
  <si>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</si>
  <si>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</si>
  <si>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</si>
  <si>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</si>
  <si>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</si>
  <si>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</si>
  <si>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</si>
  <si>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</si>
  <si>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</si>
  <si>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</si>
  <si>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</si>
  <si>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</si>
  <si>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</si>
  <si>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</si>
  <si>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</si>
  <si>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</si>
  <si>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</si>
  <si>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</si>
  <si>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</si>
  <si>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</si>
  <si>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</si>
  <si>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</si>
  <si>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</si>
  <si>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</si>
  <si>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</si>
  <si>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</si>
  <si>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</si>
  <si>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</si>
  <si>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</si>
  <si>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</si>
  <si>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</si>
  <si>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</si>
  <si>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</si>
  <si>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</si>
  <si>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</si>
  <si>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</si>
  <si>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</si>
  <si>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</si>
  <si>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</si>
  <si>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</si>
  <si>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</si>
  <si>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</si>
  <si>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</si>
  <si>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</si>
  <si>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</si>
  <si>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</si>
  <si>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</si>
  <si>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</si>
  <si>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</si>
  <si>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</si>
  <si>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</si>
  <si>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</si>
  <si>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</si>
  <si>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</si>
  <si>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</si>
  <si>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</si>
  <si>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</si>
  <si>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</si>
  <si>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</si>
  <si>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</si>
  <si>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</si>
  <si>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</si>
  <si>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</si>
  <si>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</si>
  <si>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</si>
  <si>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</si>
  <si>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</si>
  <si>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</si>
  <si>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</si>
  <si>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</si>
  <si>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</si>
  <si>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</si>
  <si>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</si>
  <si>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</si>
  <si>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</si>
  <si>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</si>
  <si>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</si>
  <si>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</si>
  <si>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</si>
  <si>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</si>
  <si>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</si>
  <si>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</si>
  <si>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</si>
  <si>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</si>
  <si>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</si>
  <si>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</si>
  <si>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</si>
  <si>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</si>
  <si>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</si>
  <si>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</si>
  <si>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</si>
  <si>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</si>
  <si>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</si>
  <si>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</si>
  <si>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</si>
  <si>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</si>
  <si>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</si>
  <si>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</si>
  <si>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</si>
  <si>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</si>
  <si>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</si>
  <si>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</si>
  <si>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</si>
  <si>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</si>
  <si>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</si>
  <si>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</si>
  <si>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</si>
  <si>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</si>
  <si>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</si>
  <si>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</si>
  <si>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</si>
  <si>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</si>
  <si>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</si>
  <si>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</si>
  <si>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</si>
  <si>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</si>
  <si>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</si>
  <si>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</si>
  <si>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</si>
  <si>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</si>
  <si>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</si>
  <si>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</si>
  <si>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</si>
  <si>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</si>
  <si>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</si>
  <si>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</si>
  <si>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</si>
  <si>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</si>
  <si>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</si>
  <si>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</si>
  <si>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</si>
  <si>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</si>
  <si>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</si>
  <si>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</si>
  <si>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</si>
  <si>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</si>
  <si>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</si>
  <si>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</si>
  <si>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</si>
  <si>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</si>
  <si>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</si>
  <si>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</si>
  <si>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</si>
  <si>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</si>
  <si>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</si>
  <si>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</si>
  <si>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</si>
  <si>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</si>
  <si>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</si>
  <si>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</si>
  <si>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</si>
  <si>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</si>
  <si>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</si>
  <si>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</si>
  <si>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</si>
  <si>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</si>
  <si>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</si>
  <si>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</si>
  <si>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</si>
  <si>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</si>
  <si>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</si>
  <si>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</si>
  <si>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</si>
  <si>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</si>
  <si>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</si>
  <si>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</si>
  <si>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</si>
  <si>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</si>
  <si>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</si>
  <si>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</si>
  <si>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</si>
  <si>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</si>
  <si>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</si>
  <si>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</si>
  <si>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</si>
  <si>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</si>
  <si>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</si>
  <si>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</si>
  <si>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</si>
  <si>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</si>
  <si>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</si>
  <si>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</si>
  <si>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</si>
  <si>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</si>
  <si>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</si>
  <si>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</si>
  <si>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</si>
  <si>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</si>
  <si>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</si>
  <si>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</si>
  <si>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</si>
  <si>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</si>
  <si>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</si>
  <si>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</si>
  <si>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</si>
  <si>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</si>
  <si>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</si>
  <si>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</si>
  <si>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</si>
  <si>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</si>
  <si>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</si>
  <si>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</si>
  <si>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</si>
  <si>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</si>
  <si>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</si>
  <si>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</si>
  <si>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</si>
  <si>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</si>
  <si>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</si>
  <si>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</si>
  <si>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</si>
  <si>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</si>
  <si>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</si>
  <si>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</si>
  <si>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</si>
  <si>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</si>
  <si>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</si>
  <si>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</si>
  <si>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</si>
  <si>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</si>
  <si>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</si>
  <si>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</si>
  <si>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</si>
  <si>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</si>
  <si>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</si>
  <si>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</si>
  <si>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</si>
  <si>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</si>
  <si>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</si>
  <si>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</si>
  <si>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</si>
  <si>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</si>
  <si>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</si>
  <si>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</si>
  <si>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</si>
  <si>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</si>
  <si>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</si>
  <si>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</si>
  <si>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</si>
  <si>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</si>
  <si>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</si>
  <si>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</si>
  <si>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</si>
  <si>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</si>
  <si>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</si>
  <si>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</si>
  <si>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</si>
  <si>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</si>
  <si>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</si>
  <si>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</si>
  <si>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</si>
  <si>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</si>
  <si>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</si>
  <si>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</si>
  <si>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</si>
  <si>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</si>
  <si>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</si>
  <si>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</si>
  <si>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</si>
  <si>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</si>
  <si>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</si>
  <si>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</si>
  <si>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</si>
  <si>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</si>
  <si>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</si>
  <si>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</si>
  <si>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</si>
  <si>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</si>
  <si>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</si>
  <si>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</si>
  <si>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</si>
  <si>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</si>
  <si>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</si>
  <si>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</si>
  <si>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</si>
  <si>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</si>
  <si>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</si>
  <si>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</si>
  <si>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</si>
  <si>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</si>
  <si>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</si>
  <si>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</si>
  <si>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</si>
  <si>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</si>
  <si>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</si>
  <si>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</si>
  <si>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</si>
  <si>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</si>
  <si>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</si>
  <si>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</si>
  <si>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</si>
  <si>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</si>
  <si>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</si>
  <si>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</si>
  <si>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</si>
  <si>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</si>
  <si>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</si>
  <si>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</si>
  <si>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</si>
  <si>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</si>
  <si>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</si>
  <si>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</si>
  <si>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</si>
  <si>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</si>
  <si>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</si>
  <si>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</si>
  <si>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</si>
  <si>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</si>
  <si>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</si>
  <si>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</si>
  <si>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</si>
  <si>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</si>
  <si>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</si>
  <si>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</si>
  <si>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</si>
  <si>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</si>
  <si>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</si>
  <si>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</si>
  <si>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</si>
  <si>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</si>
  <si>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</si>
  <si>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</si>
  <si>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</si>
  <si>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</si>
  <si>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</si>
  <si>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</si>
  <si>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</si>
  <si>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</si>
  <si>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</si>
  <si>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</si>
  <si>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</si>
  <si>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</si>
  <si>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</si>
  <si>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</si>
  <si>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</si>
  <si>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</si>
  <si>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</si>
  <si>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</si>
  <si>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</si>
  <si>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</si>
  <si>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</si>
  <si>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</si>
  <si>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</si>
  <si>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</si>
  <si>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</si>
  <si>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</si>
  <si>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</si>
  <si>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</si>
  <si>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</si>
  <si>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</si>
  <si>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</si>
  <si>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</si>
  <si>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</si>
  <si>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</si>
  <si>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</si>
  <si>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</si>
  <si>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</si>
  <si>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</si>
  <si>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</si>
  <si>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</si>
  <si>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</si>
  <si>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</si>
  <si>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</si>
  <si>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</si>
  <si>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</si>
  <si>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</si>
  <si>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</si>
  <si>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</si>
  <si>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</si>
  <si>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</si>
  <si>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</si>
  <si>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</si>
  <si>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</si>
  <si>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</si>
  <si>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</si>
  <si>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</si>
  <si>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</si>
  <si>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</si>
  <si>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</si>
  <si>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</si>
  <si>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</si>
  <si>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</si>
  <si>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</si>
  <si>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</si>
  <si>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</si>
  <si>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</si>
  <si>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</si>
  <si>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</si>
  <si>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</si>
  <si>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</si>
  <si>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</si>
  <si>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</si>
  <si>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</si>
  <si>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</si>
  <si>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</si>
  <si>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</si>
  <si>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</si>
  <si>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</si>
  <si>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</si>
  <si>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</si>
  <si>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</si>
  <si>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</si>
  <si>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</si>
  <si>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</si>
  <si>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</si>
  <si>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</si>
  <si>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</si>
  <si>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</si>
  <si>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</si>
  <si>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</si>
  <si>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</si>
  <si>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</si>
  <si>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</si>
  <si>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</si>
  <si>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</si>
  <si>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</si>
  <si>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</si>
  <si>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</si>
  <si>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</si>
  <si>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</si>
  <si>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</si>
  <si>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</si>
  <si>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</si>
  <si>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</si>
  <si>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</si>
  <si>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</si>
  <si>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</si>
  <si>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</si>
  <si>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</si>
  <si>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</si>
  <si>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</si>
  <si>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</si>
  <si>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</si>
  <si>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</si>
  <si>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</si>
  <si>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</si>
  <si>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</si>
  <si>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</si>
  <si>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</si>
  <si>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</si>
  <si>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</si>
  <si>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</si>
  <si>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</si>
  <si>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</si>
  <si>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</si>
  <si>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</si>
  <si>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</si>
  <si>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</si>
  <si>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</si>
  <si>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</si>
  <si>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</si>
  <si>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</si>
  <si>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</si>
  <si>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</si>
  <si>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</si>
  <si>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</si>
  <si>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</si>
  <si>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</si>
  <si>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</si>
  <si>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</si>
  <si>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</si>
  <si>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</si>
  <si>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</si>
  <si>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</si>
  <si>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</si>
  <si>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</si>
  <si>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</si>
  <si>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</si>
  <si>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</si>
  <si>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</si>
  <si>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</si>
  <si>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</si>
  <si>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</si>
  <si>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</si>
  <si>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</si>
  <si>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</si>
  <si>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</si>
  <si>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</si>
  <si>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</si>
  <si>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</si>
  <si>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</si>
  <si>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</si>
  <si>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</si>
  <si>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</si>
  <si>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</si>
  <si>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</si>
  <si>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</si>
  <si>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</si>
  <si>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</si>
  <si>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</si>
  <si>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</si>
  <si>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</si>
  <si>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</si>
  <si>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</si>
  <si>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</si>
  <si>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</si>
  <si>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</si>
  <si>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</si>
  <si>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</si>
  <si>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</si>
  <si>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</si>
  <si>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</si>
  <si>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</si>
  <si>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</si>
  <si>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</si>
  <si>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</si>
  <si>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</si>
  <si>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</si>
  <si>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</si>
  <si>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</si>
  <si>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</si>
  <si>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</si>
  <si>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</si>
  <si>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</si>
  <si>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</si>
  <si>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</si>
  <si>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</si>
  <si>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</si>
  <si>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</si>
  <si>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</si>
  <si>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</si>
  <si>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</si>
  <si>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</si>
  <si>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</si>
  <si>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</si>
  <si>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</si>
  <si>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</si>
  <si>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</si>
  <si>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</si>
  <si>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</si>
  <si>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</si>
  <si>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</si>
  <si>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</si>
  <si>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</si>
  <si>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</si>
  <si>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</si>
  <si>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</si>
  <si>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</si>
  <si>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</si>
  <si>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</si>
  <si>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</si>
  <si>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</si>
  <si>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</si>
  <si>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</si>
  <si>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</si>
  <si>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</si>
  <si>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</si>
  <si>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</si>
  <si>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</si>
  <si>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</si>
  <si>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</si>
  <si>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</si>
  <si>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</si>
  <si>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</si>
  <si>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</si>
  <si>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</si>
  <si>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</si>
  <si>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</si>
  <si>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</si>
  <si>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</si>
  <si>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</si>
  <si>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</si>
  <si>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</si>
  <si>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</si>
  <si>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</si>
  <si>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</si>
  <si>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</si>
  <si>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</si>
  <si>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</si>
  <si>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</si>
  <si>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</si>
  <si>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</si>
  <si>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</si>
  <si>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</si>
  <si>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</si>
  <si>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</si>
  <si>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</si>
  <si>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</si>
  <si>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</si>
  <si>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</si>
  <si>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</si>
  <si>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</si>
  <si>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</si>
  <si>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</si>
  <si>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</si>
  <si>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</si>
  <si>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</si>
  <si>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</si>
  <si>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</si>
  <si>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</si>
  <si>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</si>
  <si>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</si>
  <si>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</si>
  <si>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</si>
  <si>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</si>
  <si>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</si>
  <si>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</si>
  <si>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</si>
  <si>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</si>
  <si>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</si>
  <si>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</si>
  <si>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</si>
  <si>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</si>
  <si>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</si>
  <si>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</si>
  <si>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</si>
  <si>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</si>
  <si>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</si>
  <si>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</si>
  <si>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</si>
  <si>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</si>
  <si>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</si>
  <si>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</si>
  <si>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</si>
  <si>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</si>
  <si>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</si>
  <si>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</si>
  <si>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</si>
  <si>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</si>
  <si>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</si>
  <si>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</si>
  <si>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</si>
  <si>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</si>
  <si>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</si>
  <si>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</si>
  <si>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</si>
  <si>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</si>
  <si>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</si>
  <si>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</si>
  <si>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</si>
  <si>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</si>
  <si>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</si>
  <si>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</si>
  <si>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</si>
  <si>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</si>
  <si>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</si>
  <si>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</si>
  <si>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</si>
  <si>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</si>
  <si>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</si>
  <si>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</si>
  <si>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</si>
  <si>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</si>
  <si>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</si>
  <si>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</si>
  <si>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</si>
  <si>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</si>
  <si>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</si>
  <si>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</si>
  <si>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</si>
  <si>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</si>
  <si>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</si>
  <si>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</si>
  <si>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</si>
  <si>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</si>
  <si>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</si>
  <si>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</si>
  <si>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</si>
  <si>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</si>
  <si>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</si>
  <si>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</si>
  <si>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</si>
  <si>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</si>
  <si>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</si>
  <si>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</si>
  <si>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</si>
  <si>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</si>
  <si>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</si>
  <si>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</si>
  <si>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</si>
  <si>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</si>
  <si>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</si>
  <si>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</si>
  <si>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</si>
  <si>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</si>
  <si>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</si>
  <si>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</si>
  <si>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</si>
  <si>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</si>
  <si>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</si>
  <si>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</si>
  <si>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</si>
  <si>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</si>
  <si>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</si>
  <si>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</si>
  <si>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</si>
  <si>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</si>
  <si>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</si>
  <si>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</si>
  <si>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</si>
  <si>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</si>
  <si>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</si>
  <si>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</si>
  <si>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</si>
  <si>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</si>
  <si>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</si>
  <si>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</si>
  <si>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</si>
  <si>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</si>
  <si>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</si>
  <si>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</si>
  <si>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</si>
  <si>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</si>
  <si>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</si>
  <si>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</si>
  <si>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</si>
  <si>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</si>
  <si>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</si>
  <si>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</si>
  <si>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</si>
  <si>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</si>
  <si>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</si>
  <si>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</si>
  <si>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</si>
  <si>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</si>
  <si>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</si>
  <si>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</si>
  <si>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</si>
  <si>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</si>
  <si>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</si>
  <si>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</si>
  <si>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</si>
  <si>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</si>
  <si>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</si>
  <si>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</si>
  <si>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</si>
  <si>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</si>
  <si>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</si>
  <si>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</si>
  <si>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</si>
  <si>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</si>
  <si>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</si>
  <si>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</si>
  <si>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</si>
  <si>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</si>
  <si>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</si>
  <si>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</si>
  <si>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</si>
  <si>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</si>
  <si>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</si>
  <si>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</si>
  <si>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</si>
  <si>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</si>
  <si>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</si>
  <si>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</si>
  <si>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</si>
  <si>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</si>
  <si>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</si>
  <si>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</si>
  <si>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</si>
  <si>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</si>
  <si>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</si>
  <si>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</si>
  <si>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</si>
  <si>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</si>
  <si>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</si>
  <si>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</si>
  <si>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</si>
  <si>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</si>
  <si>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</si>
  <si>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</si>
  <si>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</si>
  <si>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</si>
  <si>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</si>
  <si>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</si>
  <si>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</si>
  <si>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</si>
  <si>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</si>
  <si>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</si>
  <si>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</si>
  <si>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</si>
  <si>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</si>
  <si>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</si>
  <si>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</si>
  <si>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</si>
  <si>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</si>
  <si>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</si>
  <si>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</si>
  <si>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</si>
  <si>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</si>
  <si>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</si>
  <si>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</si>
  <si>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</si>
  <si>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</si>
  <si>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</si>
  <si>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</si>
  <si>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</si>
  <si>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</si>
  <si>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</si>
  <si>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</si>
  <si>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</si>
  <si>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</si>
  <si>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</si>
  <si>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</si>
  <si>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</si>
  <si>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</si>
  <si>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</si>
  <si>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</si>
  <si>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</si>
  <si>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</si>
  <si>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</si>
  <si>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</si>
  <si>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</si>
  <si>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</si>
  <si>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</si>
  <si>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</si>
  <si>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</si>
  <si>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</si>
  <si>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</si>
  <si>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</si>
  <si>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</si>
  <si>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</si>
  <si>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</si>
  <si>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</si>
  <si>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</si>
  <si>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</si>
  <si>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</si>
  <si>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</si>
  <si>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</si>
  <si>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</si>
  <si>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</si>
  <si>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</si>
  <si>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</si>
  <si>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</si>
  <si>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</si>
  <si>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</si>
  <si>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</si>
  <si>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</si>
  <si>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</si>
  <si>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</si>
  <si>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</si>
  <si>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</si>
  <si>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</si>
  <si>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</si>
  <si>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</si>
  <si>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</si>
  <si>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</si>
  <si>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</si>
  <si>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</si>
  <si>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</si>
  <si>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</si>
  <si>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</si>
  <si>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</si>
  <si>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</si>
  <si>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</si>
  <si>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</si>
  <si>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</si>
  <si>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</si>
  <si>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</si>
  <si>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</si>
  <si>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</si>
  <si>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</si>
  <si>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</si>
  <si>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</si>
  <si>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</si>
  <si>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</si>
  <si>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</si>
  <si>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</si>
  <si>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</si>
  <si>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</si>
  <si>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</si>
  <si>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</si>
  <si>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</si>
  <si>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</si>
  <si>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</si>
  <si>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</si>
  <si>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</si>
  <si>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</si>
  <si>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</si>
  <si>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</si>
  <si>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</si>
  <si>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</si>
  <si>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</si>
  <si>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</si>
  <si>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</si>
  <si>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</si>
  <si>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</si>
  <si>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</si>
  <si>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</si>
  <si>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</si>
  <si>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</si>
  <si>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</si>
  <si>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</si>
  <si>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</si>
  <si>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</si>
  <si>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</si>
  <si>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</si>
  <si>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</si>
  <si>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</si>
  <si>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</si>
  <si>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</si>
  <si>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</si>
  <si>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</si>
  <si>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</si>
  <si>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</si>
  <si>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</si>
  <si>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</si>
  <si>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</si>
  <si>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</si>
  <si>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</si>
  <si>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</si>
  <si>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</si>
  <si>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</si>
  <si>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</si>
  <si>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</si>
  <si>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</si>
  <si>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</si>
  <si>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</si>
  <si>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</si>
  <si>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</si>
  <si>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</si>
  <si>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</si>
  <si>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</si>
  <si>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</si>
  <si>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</si>
  <si>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</si>
  <si>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</si>
  <si>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</si>
  <si>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</si>
  <si>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</si>
  <si>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</si>
  <si>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</si>
  <si>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</si>
  <si>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</si>
  <si>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</si>
  <si>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</si>
  <si>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</si>
  <si>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</si>
  <si>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</si>
  <si>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</si>
  <si>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</si>
  <si>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</si>
  <si>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</si>
  <si>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</si>
  <si>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</si>
  <si>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</si>
  <si>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</si>
  <si>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</si>
  <si>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</si>
  <si>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</si>
  <si>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</si>
  <si>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</si>
  <si>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</si>
  <si>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</si>
  <si>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</si>
  <si>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</si>
  <si>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</si>
  <si>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</si>
  <si>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</si>
  <si>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</si>
  <si>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</si>
  <si>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</si>
  <si>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</si>
  <si>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</si>
  <si>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</si>
  <si>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</si>
  <si>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</si>
  <si>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</si>
  <si>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</si>
  <si>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</si>
  <si>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</si>
  <si>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</si>
  <si>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</si>
  <si>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</si>
  <si>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</si>
  <si>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</si>
  <si>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</si>
  <si>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</si>
  <si>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</si>
  <si>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</si>
  <si>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</si>
  <si>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</si>
  <si>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</si>
  <si>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</si>
  <si>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</si>
  <si>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</si>
  <si>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</si>
  <si>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</si>
  <si>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</si>
  <si>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</si>
  <si>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</si>
  <si>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</si>
  <si>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</si>
  <si>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</si>
  <si>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</si>
  <si>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</si>
  <si>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</si>
  <si>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</si>
  <si>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</si>
  <si>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</si>
  <si>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</si>
  <si>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</si>
  <si>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</si>
  <si>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</si>
  <si>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</si>
  <si>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</si>
  <si>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</si>
  <si>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</si>
  <si>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</si>
  <si>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</si>
  <si>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</si>
  <si>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</si>
  <si>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</si>
  <si>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</si>
  <si>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</si>
  <si>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</si>
  <si>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</si>
  <si>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</si>
  <si>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</si>
  <si>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</si>
  <si>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</si>
  <si>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</si>
  <si>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</si>
  <si>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</si>
  <si>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</si>
  <si>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</si>
  <si>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</si>
  <si>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</si>
  <si>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</si>
  <si>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</si>
  <si>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</si>
  <si>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</si>
  <si>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</si>
  <si>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</si>
  <si>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</si>
  <si>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</si>
  <si>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</si>
  <si>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</si>
  <si>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</si>
  <si>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</si>
  <si>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</si>
  <si>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</si>
  <si>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</si>
  <si>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</si>
  <si>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</si>
  <si>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</si>
  <si>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</si>
  <si>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</si>
  <si>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</si>
  <si>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</si>
  <si>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</si>
  <si>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</si>
  <si>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</si>
  <si>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</si>
  <si>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</si>
  <si>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</si>
  <si>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</si>
  <si>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</si>
  <si>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</si>
  <si>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</si>
  <si>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</si>
  <si>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</si>
  <si>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</si>
  <si>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</si>
  <si>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</si>
  <si>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</si>
  <si>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</si>
  <si>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</si>
  <si>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</si>
  <si>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</si>
  <si>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</si>
  <si>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</si>
  <si>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</si>
  <si>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</si>
  <si>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</si>
  <si>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</si>
  <si>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</si>
  <si>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</si>
  <si>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</si>
  <si>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</si>
  <si>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</si>
  <si>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</si>
  <si>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</si>
  <si>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</si>
  <si>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</si>
  <si>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</si>
  <si>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</si>
  <si>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</si>
  <si>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</si>
  <si>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</si>
  <si>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</si>
  <si>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</si>
  <si>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</si>
  <si>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</si>
  <si>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</si>
  <si>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</si>
  <si>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</si>
  <si>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</si>
  <si>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</si>
  <si>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</si>
  <si>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</si>
  <si>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</si>
  <si>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</si>
  <si>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</si>
  <si>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</si>
  <si>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</si>
  <si>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</si>
  <si>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</si>
  <si>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</si>
  <si>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</si>
  <si>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</si>
  <si>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</si>
  <si>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</si>
  <si>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</si>
  <si>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</si>
  <si>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</si>
  <si>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</si>
  <si>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</si>
  <si>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</si>
  <si>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</si>
  <si>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</si>
  <si>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</si>
  <si>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</si>
  <si>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</si>
  <si>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</si>
  <si>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</si>
  <si>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</si>
  <si>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</si>
  <si>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</si>
  <si>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</si>
  <si>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</si>
  <si>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</si>
  <si>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</si>
  <si>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</si>
  <si>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</si>
  <si>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</si>
  <si>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</si>
  <si>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</si>
  <si>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</si>
  <si>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</si>
  <si>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</si>
  <si>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</si>
  <si>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</si>
  <si>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</si>
  <si>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</si>
  <si>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</si>
  <si>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</si>
  <si>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</si>
  <si>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</si>
  <si>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</si>
  <si>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</si>
  <si>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</si>
  <si>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</si>
  <si>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</si>
  <si>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</si>
  <si>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</si>
  <si>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</si>
  <si>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</si>
  <si>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</si>
  <si>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</si>
  <si>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</si>
  <si>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</si>
  <si>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</si>
  <si>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</si>
  <si>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</si>
  <si>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</si>
  <si>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</si>
  <si>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</si>
  <si>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</si>
  <si>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</si>
  <si>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</si>
  <si>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</si>
  <si>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</si>
  <si>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</si>
  <si>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</si>
  <si>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</si>
  <si>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</si>
  <si>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</si>
  <si>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</si>
  <si>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</si>
  <si>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</si>
  <si>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</si>
  <si>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</si>
  <si>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</si>
  <si>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</si>
  <si>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</si>
  <si>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</si>
  <si>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</si>
  <si>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</si>
  <si>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</si>
  <si>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</si>
  <si>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</si>
  <si>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</si>
  <si>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</si>
  <si>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</si>
  <si>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</si>
  <si>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</si>
  <si>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</si>
  <si>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</si>
  <si>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</si>
  <si>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</si>
  <si>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</si>
  <si>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</si>
  <si>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</si>
  <si>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</si>
  <si>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</si>
  <si>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</si>
  <si>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</si>
  <si>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</si>
  <si>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</si>
  <si>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</si>
  <si>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</si>
  <si>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</si>
  <si>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</si>
  <si>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</si>
  <si>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</si>
  <si>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</si>
  <si>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</si>
  <si>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</si>
  <si>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</si>
  <si>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</si>
  <si>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</si>
  <si>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</si>
  <si>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</si>
  <si>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</si>
  <si>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</si>
  <si>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</si>
  <si>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</si>
  <si>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</si>
  <si>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</si>
  <si>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</si>
  <si>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</si>
  <si>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</si>
  <si>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</si>
  <si>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</si>
  <si>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</si>
  <si>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</si>
  <si>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</si>
  <si>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</si>
  <si>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</si>
  <si>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</si>
  <si>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</si>
  <si>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</si>
  <si>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</si>
  <si>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</si>
  <si>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</si>
  <si>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</si>
  <si>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</si>
  <si>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</si>
  <si>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</si>
  <si>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</si>
  <si>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</si>
  <si>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</si>
  <si>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</si>
  <si>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</si>
  <si>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</si>
  <si>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</si>
  <si>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</si>
  <si>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</si>
  <si>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</si>
  <si>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</si>
  <si>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</si>
  <si>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</si>
  <si>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</si>
  <si>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</si>
  <si>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</si>
  <si>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</si>
  <si>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</si>
  <si>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</si>
  <si>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</si>
  <si>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</si>
  <si>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</si>
  <si>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</si>
  <si>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</si>
  <si>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</si>
  <si>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</si>
  <si>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</si>
  <si>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</si>
  <si>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</si>
  <si>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</si>
  <si>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</si>
  <si>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</si>
  <si>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</si>
  <si>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</si>
  <si>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</si>
  <si>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</si>
  <si>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</si>
  <si>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</si>
  <si>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</si>
  <si>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</si>
  <si>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</si>
  <si>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</si>
  <si>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</si>
  <si>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</si>
  <si>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</si>
  <si>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</si>
  <si>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</si>
  <si>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</si>
  <si>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</si>
  <si>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</si>
  <si>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</si>
  <si>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</si>
  <si>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</si>
  <si>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</si>
  <si>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</si>
  <si>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</si>
  <si>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</si>
  <si>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</si>
  <si>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</si>
  <si>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</si>
  <si>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</si>
  <si>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</si>
  <si>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</si>
  <si>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</si>
  <si>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</si>
  <si>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</si>
  <si>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</si>
  <si>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</si>
  <si>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</si>
  <si>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</si>
  <si>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</si>
  <si>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</si>
  <si>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</si>
  <si>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</si>
  <si>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</si>
  <si>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</si>
  <si>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</si>
  <si>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</si>
  <si>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</si>
  <si>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</si>
  <si>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</si>
  <si>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</si>
  <si>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</si>
  <si>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</si>
  <si>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</si>
  <si>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</si>
  <si>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</si>
  <si>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</si>
  <si>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</si>
  <si>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</si>
  <si>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</si>
  <si>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</si>
  <si>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</si>
  <si>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</si>
  <si>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</si>
  <si>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</si>
  <si>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</si>
  <si>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</si>
  <si>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</si>
  <si>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</si>
  <si>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</si>
  <si>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</si>
  <si>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</si>
  <si>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</si>
  <si>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</si>
  <si>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</si>
  <si>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</si>
  <si>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</si>
  <si>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</si>
  <si>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</si>
  <si>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</si>
  <si>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</si>
  <si>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</si>
  <si>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</si>
  <si>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</si>
  <si>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</si>
  <si>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</si>
  <si>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</si>
  <si>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</si>
  <si>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</si>
  <si>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</si>
  <si>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</si>
  <si>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</si>
  <si>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</si>
  <si>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</si>
  <si>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</si>
  <si>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</si>
  <si>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</si>
  <si>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</si>
  <si>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</si>
  <si>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</si>
  <si>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</si>
  <si>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</si>
  <si>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</si>
  <si>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</si>
  <si>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</si>
  <si>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</si>
  <si>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</si>
  <si>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</si>
  <si>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</si>
  <si>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</si>
  <si>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</si>
  <si>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</si>
  <si>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</si>
  <si>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</si>
  <si>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</si>
  <si>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</si>
  <si>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</si>
  <si>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</si>
  <si>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</si>
  <si>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</si>
  <si>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</si>
  <si>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</si>
  <si>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</si>
  <si>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</si>
  <si>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</si>
  <si>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</si>
  <si>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</si>
  <si>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</si>
  <si>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</si>
  <si>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</si>
  <si>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</si>
  <si>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</si>
  <si>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</si>
  <si>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</si>
  <si>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</si>
  <si>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</si>
  <si>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</si>
  <si>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</si>
  <si>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</si>
  <si>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</si>
  <si>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</si>
  <si>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</si>
  <si>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</si>
  <si>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</si>
  <si>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</si>
  <si>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</si>
  <si>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</si>
  <si>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</si>
  <si>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</si>
  <si>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</si>
  <si>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</si>
  <si>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</si>
  <si>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</si>
  <si>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</si>
  <si>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</si>
  <si>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</si>
  <si>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</si>
  <si>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</si>
  <si>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</si>
  <si>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</si>
  <si>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</si>
  <si>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</si>
  <si>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</si>
  <si>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</si>
  <si>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</si>
  <si>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</si>
  <si>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</si>
  <si>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</si>
  <si>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</si>
  <si>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</si>
  <si>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</si>
  <si>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</si>
  <si>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</si>
  <si>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</si>
  <si>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</si>
  <si>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</si>
  <si>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</si>
  <si>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</si>
  <si>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</si>
  <si>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</si>
  <si>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</si>
  <si>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</si>
  <si>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</si>
  <si>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</si>
  <si>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</si>
  <si>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</si>
  <si>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</si>
  <si>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</si>
  <si>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</si>
  <si>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</si>
  <si>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</si>
  <si>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</si>
  <si>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</si>
  <si>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</si>
  <si>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</si>
  <si>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</si>
  <si>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</si>
  <si>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</si>
  <si>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</si>
  <si>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</si>
  <si>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</si>
  <si>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</si>
  <si>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</si>
  <si>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</si>
  <si>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</si>
  <si>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</si>
  <si>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</si>
  <si>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</si>
  <si>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</si>
  <si>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</si>
  <si>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</si>
  <si>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</si>
  <si>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</si>
  <si>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</si>
  <si>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</si>
  <si>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</si>
  <si>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</si>
  <si>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</si>
  <si>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</si>
  <si>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</si>
  <si>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</si>
  <si>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</si>
  <si>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</si>
  <si>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</si>
  <si>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</si>
  <si>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</si>
  <si>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</si>
  <si>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</si>
  <si>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</si>
  <si>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</si>
  <si>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</si>
  <si>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</si>
  <si>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</si>
  <si>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</si>
  <si>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</si>
  <si>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</si>
  <si>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</si>
  <si>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</si>
  <si>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</si>
  <si>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</si>
  <si>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</si>
  <si>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</si>
  <si>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</si>
  <si>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</si>
  <si>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</si>
  <si>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</si>
  <si>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</si>
  <si>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</si>
  <si>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</si>
  <si>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</si>
  <si>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</si>
  <si>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</si>
  <si>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</si>
  <si>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</si>
  <si>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</si>
  <si>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</si>
  <si>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</si>
  <si>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</si>
  <si>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</si>
  <si>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</si>
  <si>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</si>
  <si>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</si>
  <si>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</si>
  <si>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</si>
  <si>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</si>
  <si>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</si>
  <si>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</si>
  <si>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</si>
  <si>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</si>
  <si>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</si>
  <si>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</si>
  <si>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</si>
  <si>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</si>
  <si>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</si>
  <si>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</si>
  <si>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</si>
  <si>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</si>
  <si>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</si>
  <si>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</si>
  <si>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</si>
  <si>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</si>
  <si>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</si>
  <si>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</si>
  <si>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</si>
  <si>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</si>
  <si>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</si>
  <si>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</si>
  <si>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</si>
  <si>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</si>
  <si>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</si>
  <si>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</si>
  <si>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</si>
  <si>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</si>
  <si>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</si>
  <si>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</si>
  <si>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</si>
  <si>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</si>
  <si>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</si>
  <si>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</si>
  <si>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</si>
  <si>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</si>
  <si>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</si>
  <si>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</si>
  <si>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</si>
  <si>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</si>
  <si>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</si>
  <si>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</si>
  <si>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</si>
  <si>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</si>
  <si>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</si>
  <si>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</si>
  <si>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</si>
  <si>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</si>
  <si>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</si>
  <si>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</si>
  <si>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</si>
  <si>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</si>
  <si>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</si>
  <si>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</si>
  <si>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</si>
  <si>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</si>
  <si>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</si>
  <si>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</si>
  <si>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</si>
  <si>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</si>
  <si>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</si>
  <si>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</si>
  <si>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</si>
  <si>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</si>
  <si>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</si>
  <si>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</si>
  <si>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</si>
  <si>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</si>
  <si>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</si>
  <si>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</si>
  <si>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</si>
  <si>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</si>
  <si>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</si>
  <si>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</si>
  <si>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</si>
  <si>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</si>
  <si>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</si>
  <si>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</si>
  <si>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</si>
  <si>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</si>
  <si>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</si>
  <si>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</si>
  <si>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</si>
  <si>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</si>
  <si>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</si>
  <si>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</si>
  <si>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</si>
  <si>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</si>
  <si>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</si>
  <si>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</si>
  <si>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</si>
  <si>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</si>
  <si>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</si>
  <si>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</si>
  <si>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</si>
  <si>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</si>
  <si>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</si>
  <si>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</si>
  <si>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</si>
  <si>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</si>
  <si>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</si>
  <si>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</si>
  <si>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</si>
  <si>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</si>
  <si>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</si>
  <si>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</si>
  <si>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</si>
  <si>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</si>
  <si>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</si>
  <si>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</si>
  <si>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</si>
  <si>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</si>
  <si>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</si>
  <si>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</si>
  <si>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</si>
  <si>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</si>
  <si>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</si>
  <si>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</si>
  <si>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</si>
  <si>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</si>
  <si>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</si>
  <si>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</si>
  <si>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</si>
  <si>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</si>
  <si>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</si>
  <si>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</si>
  <si>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</si>
  <si>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</si>
  <si>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</si>
  <si>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</si>
  <si>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</si>
  <si>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</si>
  <si>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</si>
  <si>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</si>
  <si>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</si>
  <si>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</si>
  <si>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</si>
  <si>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</si>
  <si>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</si>
  <si>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</si>
  <si>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</si>
  <si>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</si>
  <si>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</si>
  <si>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</si>
  <si>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</si>
  <si>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</si>
  <si>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</si>
  <si>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</si>
  <si>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</si>
  <si>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</si>
  <si>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</si>
  <si>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</si>
  <si>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</si>
  <si>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</si>
  <si>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</si>
  <si>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</si>
  <si>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</si>
  <si>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</si>
  <si>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</si>
  <si>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</si>
  <si>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</si>
  <si>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</si>
  <si>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</si>
  <si>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</si>
  <si>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</si>
  <si>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</si>
  <si>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</si>
  <si>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</si>
  <si>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</si>
  <si>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</si>
  <si>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</si>
  <si>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</si>
  <si>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</si>
  <si>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</si>
  <si>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</si>
  <si>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</si>
  <si>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</si>
  <si>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</si>
  <si>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</si>
  <si>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</si>
  <si>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</si>
  <si>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</si>
  <si>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</si>
  <si>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</si>
  <si>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</si>
  <si>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</si>
  <si>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</si>
  <si>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</si>
  <si>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</si>
  <si>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</si>
  <si>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</si>
  <si>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</si>
  <si>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</si>
  <si>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</si>
  <si>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</si>
  <si>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</si>
  <si>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</si>
  <si>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</si>
  <si>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</si>
  <si>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</si>
  <si>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</si>
  <si>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</si>
  <si>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</si>
  <si>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</si>
  <si>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</si>
  <si>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</si>
  <si>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</si>
  <si>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</si>
  <si>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</si>
  <si>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</si>
  <si>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</si>
  <si>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</si>
  <si>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</si>
  <si>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</si>
  <si>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</si>
  <si>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</si>
  <si>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</si>
  <si>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</si>
  <si>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</si>
  <si>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</si>
  <si>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</si>
  <si>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</si>
  <si>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</si>
  <si>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</si>
  <si>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</si>
  <si>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</si>
  <si>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</si>
  <si>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</si>
  <si>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</si>
  <si>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</si>
  <si>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</si>
  <si>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</si>
  <si>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</si>
  <si>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</si>
  <si>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</si>
  <si>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</si>
  <si>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</si>
  <si>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</si>
  <si>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</si>
  <si>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</si>
  <si>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</si>
  <si>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</si>
  <si>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</si>
  <si>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</si>
  <si>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</si>
  <si>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</si>
  <si>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</si>
  <si>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</si>
  <si>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</si>
  <si>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</si>
  <si>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</si>
  <si>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</si>
  <si>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</si>
  <si>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</si>
  <si>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</si>
  <si>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</si>
  <si>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</si>
  <si>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</si>
  <si>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</si>
  <si>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</si>
  <si>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</si>
  <si>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</si>
  <si>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</si>
  <si>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</si>
  <si>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</si>
  <si>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</si>
  <si>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</si>
  <si>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</si>
  <si>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</si>
  <si>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</si>
  <si>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</si>
  <si>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</si>
  <si>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</si>
  <si>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</si>
  <si>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</si>
  <si>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</si>
  <si>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</si>
  <si>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</si>
  <si>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</si>
  <si>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</si>
  <si>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</si>
  <si>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</si>
  <si>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</si>
  <si>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</si>
  <si>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</si>
  <si>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</si>
  <si>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</si>
  <si>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</si>
  <si>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</si>
  <si>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</si>
  <si>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</si>
  <si>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</si>
  <si>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</si>
  <si>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</si>
  <si>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</si>
  <si>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</si>
  <si>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</si>
  <si>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</si>
  <si>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</si>
  <si>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</si>
  <si>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</si>
  <si>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</si>
  <si>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</si>
  <si>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</si>
  <si>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</si>
  <si>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</si>
  <si>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</si>
  <si>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</si>
  <si>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</si>
  <si>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</si>
  <si>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</si>
  <si>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</si>
  <si>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</si>
  <si>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</si>
  <si>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</si>
  <si>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</si>
  <si>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</si>
  <si>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</si>
  <si>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</si>
  <si>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</si>
  <si>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</si>
  <si>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</si>
  <si>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</si>
  <si>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</si>
  <si>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</si>
  <si>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</si>
  <si>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</si>
  <si>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</si>
  <si>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</si>
  <si>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</si>
  <si>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</si>
  <si>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</si>
  <si>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</si>
  <si>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</si>
  <si>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</si>
  <si>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</si>
  <si>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</si>
  <si>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</si>
  <si>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</si>
  <si>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</si>
  <si>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</si>
  <si>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</si>
  <si>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</si>
  <si>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</si>
  <si>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</si>
  <si>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</si>
  <si>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</si>
  <si>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</si>
  <si>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</si>
  <si>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</si>
  <si>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</si>
  <si>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</si>
  <si>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</si>
  <si>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</si>
  <si>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</si>
  <si>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</si>
  <si>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</si>
  <si>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</si>
  <si>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</si>
  <si>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</si>
  <si>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</si>
  <si>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</si>
  <si>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</si>
  <si>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</si>
  <si>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</si>
  <si>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</si>
  <si>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</si>
  <si>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</si>
  <si>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</si>
  <si>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</si>
  <si>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</si>
  <si>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</si>
  <si>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</si>
  <si>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</si>
  <si>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</si>
  <si>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</si>
  <si>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</si>
  <si>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</si>
  <si>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</si>
  <si>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</si>
  <si>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</si>
  <si>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</si>
  <si>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</si>
  <si>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</si>
  <si>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</si>
  <si>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</si>
  <si>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</si>
  <si>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</si>
  <si>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</si>
  <si>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</si>
  <si>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</si>
  <si>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</si>
  <si>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</si>
  <si>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</si>
  <si>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</si>
  <si>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</si>
  <si>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</si>
  <si>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</si>
  <si>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</si>
  <si>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</si>
  <si>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</si>
  <si>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</si>
  <si>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</si>
  <si>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</si>
  <si>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</si>
  <si>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</si>
  <si>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</si>
  <si>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</si>
  <si>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</si>
  <si>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</si>
  <si>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</si>
  <si>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</si>
  <si>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</si>
  <si>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</si>
  <si>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</si>
  <si>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</si>
  <si>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</si>
  <si>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</si>
  <si>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</si>
  <si>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</si>
  <si>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</si>
  <si>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</si>
  <si>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</si>
  <si>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</si>
  <si>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</si>
  <si>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</si>
  <si>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</si>
  <si>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</si>
  <si>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</si>
  <si>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</si>
  <si>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</si>
  <si>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</si>
  <si>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</si>
  <si>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</si>
  <si>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</si>
  <si>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</si>
  <si>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</si>
  <si>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</si>
  <si>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</si>
  <si>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</si>
  <si>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</si>
  <si>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</si>
  <si>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</si>
  <si>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</si>
  <si>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</si>
  <si>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</si>
  <si>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</si>
  <si>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</si>
  <si>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</si>
  <si>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</si>
  <si>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</si>
  <si>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</si>
  <si>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</si>
  <si>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</si>
  <si>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</si>
  <si>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</si>
  <si>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</si>
  <si>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</si>
  <si>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</si>
  <si>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</si>
  <si>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</si>
  <si>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</si>
  <si>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</si>
  <si>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</si>
  <si>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</si>
  <si>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</si>
  <si>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</si>
  <si>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</si>
  <si>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</si>
  <si>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</si>
  <si>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</si>
  <si>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</si>
  <si>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</si>
  <si>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</si>
  <si>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</si>
  <si>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</si>
  <si>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</si>
  <si>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</si>
  <si>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</si>
  <si>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</si>
  <si>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</si>
  <si>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</si>
  <si>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</si>
  <si>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</si>
  <si>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</si>
  <si>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</si>
  <si>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</si>
  <si>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</si>
  <si>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</si>
  <si>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</si>
  <si>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</si>
  <si>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</si>
  <si>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</si>
  <si>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</si>
  <si>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</si>
  <si>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</si>
  <si>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</si>
  <si>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</si>
  <si>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</si>
  <si>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</si>
  <si>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</si>
  <si>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</si>
  <si>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</si>
  <si>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</si>
  <si>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</si>
  <si>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</si>
  <si>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</si>
  <si>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</si>
  <si>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</si>
  <si>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</si>
  <si>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</si>
  <si>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</si>
  <si>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</si>
  <si>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</si>
  <si>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</si>
  <si>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</si>
  <si>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</si>
  <si>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</si>
  <si>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</si>
  <si>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</si>
  <si>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</si>
  <si>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</si>
  <si>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</si>
  <si>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</si>
  <si>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</si>
  <si>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</si>
  <si>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</si>
  <si>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</si>
  <si>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</si>
  <si>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</si>
  <si>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</si>
  <si>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</si>
  <si>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</si>
  <si>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</si>
  <si>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</si>
  <si>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</si>
  <si>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</si>
  <si>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</si>
  <si>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</si>
  <si>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</si>
  <si>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</si>
  <si>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</si>
  <si>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</si>
  <si>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</si>
  <si>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</si>
  <si>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</si>
  <si>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</si>
  <si>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</si>
  <si>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</si>
  <si>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</si>
  <si>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</si>
  <si>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</si>
  <si>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</si>
  <si>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</si>
  <si>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</si>
  <si>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</si>
  <si>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</si>
  <si>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</si>
  <si>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</si>
  <si>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</si>
  <si>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</si>
  <si>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</si>
  <si>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</si>
  <si>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</si>
  <si>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</si>
  <si>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</si>
  <si>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</si>
  <si>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</si>
  <si>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</si>
  <si>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</si>
  <si>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</si>
  <si>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</si>
  <si>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</si>
  <si>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</si>
  <si>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</si>
  <si>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</si>
  <si>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</si>
  <si>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</si>
  <si>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</si>
  <si>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</si>
  <si>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</si>
  <si>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</si>
  <si>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</si>
  <si>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</si>
  <si>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</si>
  <si>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</si>
  <si>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</si>
  <si>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</si>
  <si>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</si>
  <si>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</si>
  <si>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</si>
  <si>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</si>
  <si>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</si>
  <si>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</si>
  <si>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</si>
  <si>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</si>
  <si>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</si>
  <si>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</si>
  <si>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</si>
  <si>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</si>
  <si>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</si>
  <si>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</si>
  <si>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</si>
  <si>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</si>
  <si>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</si>
  <si>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</si>
  <si>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</si>
  <si>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</si>
  <si>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</si>
  <si>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</si>
  <si>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</si>
  <si>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</si>
  <si>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</si>
  <si>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</si>
  <si>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</si>
  <si>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</si>
  <si>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</si>
  <si>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</si>
  <si>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</si>
  <si>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</si>
  <si>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</si>
  <si>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</si>
  <si>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</si>
  <si>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</si>
  <si>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</si>
  <si>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</si>
  <si>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</si>
  <si>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</si>
  <si>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</si>
  <si>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</si>
  <si>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</si>
  <si>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</si>
  <si>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</si>
  <si>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</si>
  <si>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</si>
  <si>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</si>
  <si>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</si>
  <si>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</si>
  <si>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</si>
  <si>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</si>
  <si>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</si>
  <si>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</si>
  <si>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</si>
  <si>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</si>
  <si>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</si>
  <si>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</si>
  <si>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</si>
  <si>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</si>
  <si>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</si>
  <si>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</si>
  <si>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</si>
  <si>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</si>
  <si>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</si>
  <si>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</si>
  <si>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</si>
  <si>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</si>
  <si>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</si>
  <si>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</si>
  <si>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</si>
  <si>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</si>
  <si>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</si>
  <si>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</si>
  <si>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</si>
  <si>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</si>
  <si>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</si>
  <si>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</si>
  <si>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</si>
  <si>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</si>
  <si>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</si>
  <si>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</si>
  <si>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</si>
  <si>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</si>
  <si>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</si>
  <si>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</si>
  <si>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</si>
  <si>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</si>
  <si>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</si>
  <si>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</si>
  <si>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</si>
  <si>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</si>
  <si>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</si>
  <si>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</si>
  <si>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</si>
  <si>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</si>
  <si>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</si>
  <si>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</si>
  <si>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</si>
  <si>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</si>
  <si>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</si>
  <si>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</si>
  <si>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</si>
  <si>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</si>
  <si>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</si>
  <si>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</si>
  <si>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</si>
  <si>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</si>
  <si>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</si>
  <si>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</si>
  <si>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</si>
  <si>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</si>
  <si>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</si>
  <si>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</si>
  <si>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</si>
  <si>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</si>
  <si>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</si>
  <si>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</si>
  <si>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</si>
  <si>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</si>
  <si>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</si>
  <si>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</si>
  <si>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</si>
  <si>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</si>
  <si>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</si>
  <si>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</si>
  <si>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</si>
  <si>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</si>
  <si>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</si>
  <si>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</si>
  <si>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</si>
  <si>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</si>
  <si>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</si>
  <si>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</si>
  <si>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</si>
  <si>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</si>
  <si>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</si>
  <si>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</si>
  <si>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</si>
  <si>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</si>
  <si>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</si>
  <si>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</si>
  <si>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</si>
  <si>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</si>
  <si>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</si>
  <si>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</si>
  <si>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</si>
  <si>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</si>
  <si>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</si>
  <si>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</si>
  <si>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</si>
  <si>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</si>
  <si>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</si>
  <si>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</si>
  <si>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</si>
  <si>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</si>
  <si>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</si>
  <si>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</si>
  <si>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</si>
  <si>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</si>
  <si>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</si>
  <si>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</si>
  <si>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</si>
  <si>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</si>
  <si>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</si>
  <si>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</si>
  <si>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</si>
  <si>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</si>
  <si>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</si>
  <si>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</si>
  <si>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</si>
  <si>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</si>
  <si>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</si>
  <si>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</si>
  <si>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</si>
  <si>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</si>
  <si>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</si>
  <si>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</si>
  <si>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</si>
  <si>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</si>
  <si>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</si>
  <si>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</si>
  <si>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</si>
  <si>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</si>
  <si>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</si>
  <si>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</si>
  <si>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</si>
  <si>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</si>
  <si>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</si>
  <si>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</si>
  <si>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</si>
  <si>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</si>
  <si>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</si>
  <si>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</si>
  <si>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</si>
  <si>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</si>
  <si>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</si>
  <si>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</si>
  <si>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</si>
  <si>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</si>
  <si>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</si>
  <si>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</si>
  <si>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</si>
  <si>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</si>
  <si>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</si>
  <si>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</si>
  <si>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</si>
  <si>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</si>
  <si>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</si>
  <si>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</si>
  <si>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</si>
  <si>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</si>
  <si>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</si>
  <si>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</si>
  <si>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</si>
  <si>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</si>
  <si>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</si>
  <si>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</si>
  <si>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</si>
  <si>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</si>
  <si>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</si>
  <si>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</si>
  <si>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</si>
  <si>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</si>
  <si>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</si>
  <si>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</si>
  <si>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</si>
  <si>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</si>
  <si>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</si>
  <si>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</si>
  <si>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</si>
  <si>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</si>
  <si>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</si>
  <si>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</si>
  <si>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</si>
  <si>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</si>
  <si>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</si>
  <si>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</si>
  <si>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</si>
  <si>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</si>
  <si>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</si>
  <si>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</si>
  <si>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</si>
  <si>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</si>
  <si>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</si>
  <si>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</si>
  <si>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</si>
  <si>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</si>
  <si>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</si>
  <si>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</si>
  <si>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</si>
  <si>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</si>
  <si>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</si>
  <si>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</si>
  <si>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</si>
  <si>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</si>
  <si>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</si>
  <si>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</si>
  <si>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</si>
  <si>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</si>
  <si>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</si>
  <si>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</si>
  <si>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</si>
  <si>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</si>
  <si>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</si>
  <si>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</si>
  <si>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</si>
  <si>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</si>
  <si>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</si>
  <si>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</si>
  <si>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</si>
  <si>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</si>
  <si>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</si>
  <si>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</si>
  <si>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</si>
  <si>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</si>
  <si>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</si>
  <si>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</si>
  <si>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</si>
  <si>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</si>
  <si>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</si>
  <si>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</si>
  <si>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</si>
  <si>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</si>
  <si>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</si>
  <si>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</si>
  <si>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</si>
  <si>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</si>
  <si>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</si>
  <si>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</si>
  <si>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</si>
  <si>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</si>
  <si>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</si>
  <si>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</si>
  <si>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</si>
  <si>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</si>
  <si>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</si>
  <si>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</si>
  <si>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</si>
  <si>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</si>
  <si>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</si>
  <si>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</si>
  <si>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</si>
  <si>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</si>
  <si>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</si>
  <si>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</si>
  <si>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</si>
  <si>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</si>
  <si>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</si>
  <si>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</si>
  <si>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</si>
  <si>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</si>
  <si>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</si>
  <si>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</si>
  <si>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</si>
  <si>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</si>
  <si>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</si>
  <si>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</si>
  <si>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</si>
  <si>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</si>
  <si>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</si>
  <si>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</si>
  <si>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</si>
  <si>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</si>
  <si>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</si>
  <si>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</si>
  <si>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</si>
  <si>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</si>
  <si>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</si>
  <si>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</si>
  <si>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</si>
  <si>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</si>
  <si>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</si>
  <si>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</si>
  <si>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</si>
  <si>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</si>
  <si>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</si>
  <si>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</si>
  <si>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</si>
  <si>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</si>
  <si>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</si>
  <si>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</si>
  <si>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</si>
  <si>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</si>
  <si>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</si>
  <si>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</si>
  <si>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</si>
  <si>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</si>
  <si>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</si>
  <si>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</si>
  <si>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</si>
  <si>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</si>
  <si>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</si>
  <si>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</si>
  <si>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</si>
  <si>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</si>
  <si>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</si>
  <si>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</si>
  <si>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</si>
  <si>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</si>
  <si>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</si>
  <si>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</si>
  <si>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</si>
  <si>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</si>
  <si>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</si>
  <si>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</si>
  <si>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</si>
  <si>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</si>
  <si>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</si>
  <si>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</si>
  <si>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</si>
  <si>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</si>
  <si>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</si>
  <si>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</si>
  <si>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</si>
  <si>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</si>
  <si>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</si>
  <si>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</si>
  <si>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</si>
  <si>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</si>
  <si>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</si>
  <si>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</si>
  <si>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</si>
  <si>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</si>
  <si>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</si>
  <si>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</si>
  <si>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</si>
  <si>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</si>
  <si>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</si>
  <si>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</si>
  <si>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</si>
  <si>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</si>
  <si>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</si>
  <si>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</si>
  <si>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</si>
  <si>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</si>
  <si>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</si>
  <si>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</si>
  <si>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</si>
  <si>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</si>
  <si>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</si>
  <si>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</si>
  <si>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</si>
  <si>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</si>
  <si>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</si>
  <si>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</si>
  <si>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</si>
  <si>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</si>
  <si>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</si>
  <si>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</si>
  <si>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</si>
  <si>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</si>
  <si>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</si>
  <si>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</si>
  <si>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</si>
  <si>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</si>
  <si>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</si>
  <si>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</si>
  <si>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</si>
  <si>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</si>
  <si>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</si>
  <si>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</si>
  <si>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</si>
  <si>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</si>
  <si>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</si>
  <si>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</si>
  <si>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</si>
  <si>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</si>
  <si>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</si>
  <si>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</si>
  <si>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</si>
  <si>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</si>
  <si>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</si>
  <si>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</si>
  <si>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</si>
  <si>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</si>
  <si>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</si>
  <si>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</si>
  <si>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</si>
  <si>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</si>
  <si>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</si>
  <si>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</si>
  <si>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</si>
  <si>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</si>
  <si>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</si>
  <si>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</si>
  <si>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</si>
  <si>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</si>
  <si>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</si>
  <si>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</si>
  <si>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</si>
  <si>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</si>
  <si>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</si>
  <si>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</si>
  <si>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</si>
  <si>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</si>
  <si>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</si>
  <si>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</si>
  <si>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</si>
  <si>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</si>
  <si>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</si>
  <si>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</si>
  <si>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</si>
  <si>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</si>
  <si>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</si>
  <si>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</si>
  <si>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</si>
  <si>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</si>
  <si>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</si>
  <si>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</si>
  <si>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</si>
  <si>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</si>
  <si>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</si>
  <si>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</si>
  <si>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</si>
  <si>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</si>
  <si>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</si>
  <si>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</si>
  <si>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</si>
  <si>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</si>
  <si>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</si>
  <si>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</si>
  <si>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</si>
  <si>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</si>
  <si>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</si>
  <si>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</si>
  <si>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</si>
  <si>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</si>
  <si>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</si>
  <si>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</si>
  <si>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</si>
  <si>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</si>
  <si>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</si>
  <si>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</si>
  <si>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</si>
  <si>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</si>
  <si>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</si>
  <si>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</si>
  <si>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</si>
  <si>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</si>
  <si>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</si>
  <si>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</si>
  <si>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</si>
  <si>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</si>
  <si>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</si>
  <si>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</si>
  <si>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</si>
  <si>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</si>
  <si>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</si>
  <si>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</si>
  <si>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</si>
  <si>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</si>
  <si>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</si>
  <si>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</si>
  <si>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</si>
  <si>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</si>
  <si>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</si>
  <si>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</si>
  <si>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</si>
  <si>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</si>
  <si>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</si>
  <si>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</si>
  <si>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</si>
  <si>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</si>
  <si>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</si>
  <si>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</si>
  <si>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</si>
  <si>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</si>
  <si>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</si>
  <si>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</si>
  <si>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</si>
  <si>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</si>
  <si>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</si>
  <si>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</si>
  <si>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</si>
  <si>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</si>
  <si>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</si>
  <si>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</si>
  <si>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</si>
  <si>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</si>
  <si>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</si>
  <si>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</si>
  <si>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</si>
  <si>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</si>
  <si>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</si>
  <si>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</si>
  <si>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</si>
  <si>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</si>
  <si>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</si>
  <si>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</si>
  <si>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</si>
  <si>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</si>
  <si>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</si>
  <si>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</si>
  <si>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</si>
  <si>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</si>
  <si>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</si>
  <si>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</si>
  <si>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</si>
  <si>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</si>
  <si>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</si>
  <si>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</si>
  <si>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</si>
  <si>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</si>
  <si>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</si>
  <si>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</si>
  <si>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</si>
  <si>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</si>
  <si>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</si>
  <si>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</si>
  <si>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</si>
  <si>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</si>
  <si>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</si>
  <si>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</si>
  <si>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</si>
  <si>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</si>
  <si>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</si>
  <si>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</si>
  <si>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</si>
  <si>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</si>
  <si>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</si>
  <si>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</si>
  <si>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</si>
  <si>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</si>
  <si>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</si>
  <si>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</si>
  <si>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</si>
  <si>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</si>
  <si>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</si>
  <si>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</si>
  <si>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</si>
  <si>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</si>
  <si>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</si>
  <si>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</si>
  <si>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</si>
  <si>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</si>
  <si>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</si>
  <si>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</si>
  <si>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</si>
  <si>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</si>
  <si>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</si>
  <si>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</si>
  <si>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</si>
  <si>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</si>
  <si>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</si>
  <si>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</si>
  <si>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</si>
  <si>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</si>
  <si>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</si>
  <si>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</si>
  <si>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</si>
  <si>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</si>
  <si>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</si>
  <si>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</si>
  <si>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</si>
  <si>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</si>
  <si>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</si>
  <si>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</si>
  <si>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</si>
  <si>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</si>
  <si>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</si>
  <si>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</si>
  <si>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</si>
  <si>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</si>
  <si>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</si>
  <si>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</si>
  <si>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</si>
  <si>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</si>
  <si>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</si>
  <si>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</si>
  <si>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</si>
  <si>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</si>
  <si>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</si>
  <si>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</si>
  <si>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</si>
  <si>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</si>
  <si>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</si>
  <si>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</si>
  <si>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</si>
  <si>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</si>
  <si>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</si>
  <si>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</si>
  <si>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</si>
  <si>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</si>
  <si>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</si>
  <si>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</si>
  <si>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</si>
  <si>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</si>
  <si>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</si>
  <si>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</si>
  <si>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</si>
  <si>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</si>
  <si>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</si>
  <si>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</si>
  <si>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</si>
  <si>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</si>
  <si>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</si>
  <si>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</si>
  <si>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</si>
  <si>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</si>
  <si>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</si>
  <si>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</si>
  <si>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</si>
  <si>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</si>
  <si>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</si>
  <si>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</si>
  <si>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</si>
  <si>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</si>
  <si>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</si>
  <si>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</si>
  <si>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</si>
  <si>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</si>
  <si>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</si>
  <si>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</si>
  <si>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</si>
  <si>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</si>
  <si>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</si>
  <si>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</si>
  <si>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</si>
  <si>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</si>
  <si>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</si>
  <si>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</si>
  <si>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</si>
  <si>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</si>
  <si>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</si>
  <si>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</si>
  <si>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</si>
  <si>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</si>
  <si>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</si>
  <si>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</si>
  <si>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</si>
  <si>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</si>
  <si>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</si>
  <si>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</si>
  <si>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</si>
  <si>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</si>
  <si>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</si>
  <si>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</si>
  <si>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</si>
  <si>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</si>
  <si>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</si>
  <si>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</si>
  <si>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</si>
  <si>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</si>
  <si>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</si>
  <si>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</si>
  <si>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</si>
  <si>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</si>
  <si>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</si>
  <si>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</si>
  <si>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</si>
  <si>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</si>
  <si>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</si>
  <si>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</si>
  <si>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</si>
  <si>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</si>
  <si>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</si>
  <si>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</si>
  <si>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</si>
  <si>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</si>
  <si>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</si>
  <si>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</si>
  <si>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</si>
  <si>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</si>
  <si>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</si>
  <si>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</si>
  <si>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</si>
  <si>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</si>
  <si>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</si>
  <si>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</si>
  <si>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</si>
  <si>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</si>
  <si>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</si>
  <si>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</si>
  <si>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</si>
  <si>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</si>
  <si>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</si>
  <si>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</si>
  <si>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</si>
  <si>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</si>
  <si>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</si>
  <si>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</si>
  <si>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</si>
  <si>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</si>
  <si>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</si>
  <si>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</si>
  <si>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</si>
  <si>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</si>
  <si>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</si>
  <si>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</si>
  <si>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</si>
  <si>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</si>
  <si>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</si>
  <si>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</si>
  <si>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</si>
  <si>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</si>
  <si>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</si>
  <si>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</si>
  <si>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</si>
  <si>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</si>
  <si>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</si>
  <si>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</si>
  <si>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</si>
  <si>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</si>
  <si>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</si>
  <si>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</si>
  <si>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</si>
  <si>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</si>
  <si>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</si>
  <si>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</si>
  <si>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</si>
  <si>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</si>
  <si>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</si>
  <si>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</si>
  <si>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</si>
  <si>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</si>
  <si>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</si>
  <si>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</si>
  <si>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</si>
  <si>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</si>
  <si>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</si>
  <si>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</si>
  <si>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</si>
  <si>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</si>
  <si>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</si>
  <si>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</si>
  <si>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</si>
  <si>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</si>
  <si>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</si>
  <si>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</si>
  <si>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</si>
  <si>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</si>
  <si>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</si>
  <si>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</si>
  <si>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</si>
  <si>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</si>
  <si>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</si>
  <si>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</si>
  <si>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</si>
  <si>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</si>
  <si>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</si>
  <si>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</si>
  <si>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</si>
  <si>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</si>
  <si>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</si>
  <si>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</si>
  <si>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</si>
  <si>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</si>
  <si>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</si>
  <si>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</si>
  <si>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</si>
  <si>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</si>
  <si>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</si>
  <si>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</si>
  <si>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</si>
  <si>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</si>
  <si>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</si>
  <si>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</si>
  <si>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</si>
  <si>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</si>
  <si>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</si>
  <si>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</si>
  <si>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</si>
  <si>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</si>
  <si>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</si>
  <si>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</si>
  <si>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</si>
  <si>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</si>
  <si>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</si>
  <si>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</si>
  <si>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</si>
  <si>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</si>
  <si>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</si>
  <si>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</si>
  <si>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</si>
  <si>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</si>
  <si>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</si>
  <si>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</si>
  <si>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</si>
  <si>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</si>
  <si>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</si>
  <si>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</si>
  <si>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</si>
  <si>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</si>
  <si>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</si>
  <si>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</si>
  <si>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</si>
  <si>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</si>
  <si>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</si>
  <si>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</si>
  <si>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</si>
  <si>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</si>
  <si>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</si>
  <si>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</si>
  <si>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</si>
  <si>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</si>
  <si>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</si>
  <si>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</si>
  <si>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</si>
  <si>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</si>
  <si>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</si>
  <si>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</si>
  <si>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</si>
  <si>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</si>
  <si>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</si>
  <si>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</si>
  <si>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</si>
  <si>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</si>
  <si>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</si>
  <si>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</si>
  <si>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</si>
  <si>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</si>
  <si>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</si>
  <si>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</si>
  <si>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</si>
  <si>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</si>
  <si>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</si>
  <si>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</si>
  <si>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</si>
  <si>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</si>
  <si>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</si>
  <si>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</si>
  <si>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</si>
  <si>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</si>
  <si>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</si>
  <si>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</si>
  <si>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</si>
  <si>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</si>
  <si>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</si>
  <si>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</si>
  <si>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</si>
  <si>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</si>
  <si>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</si>
  <si>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</si>
  <si>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</si>
  <si>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</si>
  <si>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</si>
  <si>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</si>
  <si>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</si>
  <si>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</si>
  <si>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</si>
  <si>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</si>
  <si>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</si>
  <si>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</si>
  <si>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</si>
  <si>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</si>
  <si>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</si>
  <si>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</si>
  <si>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</si>
  <si>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</si>
  <si>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</si>
  <si>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</si>
  <si>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</si>
  <si>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</si>
  <si>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</si>
  <si>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</si>
  <si>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</si>
  <si>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</si>
  <si>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</si>
  <si>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</si>
  <si>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</si>
  <si>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</si>
  <si>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</si>
  <si>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</si>
  <si>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</si>
  <si>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</si>
  <si>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</si>
  <si>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</si>
  <si>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</si>
  <si>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</si>
  <si>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</si>
  <si>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</si>
  <si>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</si>
  <si>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</si>
  <si>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</si>
  <si>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</si>
  <si>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</si>
  <si>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</si>
  <si>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</si>
  <si>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</si>
  <si>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</si>
  <si>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</si>
  <si>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</si>
  <si>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</si>
  <si>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</si>
  <si>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</si>
  <si>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</si>
  <si>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</si>
  <si>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</si>
  <si>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</si>
  <si>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</si>
  <si>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</si>
  <si>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</si>
  <si>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</si>
  <si>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</si>
  <si>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</si>
  <si>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</si>
  <si>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</si>
  <si>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</si>
  <si>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</si>
  <si>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</si>
  <si>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</si>
  <si>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</si>
  <si>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</si>
  <si>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</si>
  <si>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</si>
  <si>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</si>
  <si>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</si>
  <si>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</si>
  <si>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</si>
  <si>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</si>
  <si>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</si>
  <si>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</si>
  <si>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</si>
  <si>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</si>
  <si>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</si>
  <si>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</si>
  <si>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</si>
  <si>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</si>
  <si>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</si>
  <si>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</si>
  <si>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</si>
  <si>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</si>
  <si>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</si>
  <si>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</si>
  <si>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</si>
  <si>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</si>
  <si>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</si>
  <si>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</si>
  <si>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</si>
  <si>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</si>
  <si>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</si>
  <si>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</si>
  <si>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</si>
  <si>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</si>
  <si>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</si>
  <si>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</si>
  <si>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</si>
  <si>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</si>
  <si>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</si>
  <si>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</si>
  <si>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</si>
  <si>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</si>
  <si>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</si>
  <si>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</si>
  <si>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</si>
  <si>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</si>
  <si>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</si>
  <si>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</si>
  <si>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</si>
  <si>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</si>
  <si>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</si>
  <si>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</si>
  <si>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</si>
  <si>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</si>
  <si>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</si>
  <si>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</si>
  <si>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</si>
  <si>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</si>
  <si>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</si>
  <si>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</si>
  <si>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</si>
  <si>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</si>
  <si>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</si>
  <si>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</si>
  <si>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</si>
  <si>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</si>
  <si>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</si>
  <si>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</si>
  <si>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</si>
  <si>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</si>
  <si>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</si>
  <si>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</si>
  <si>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</si>
  <si>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</si>
  <si>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</si>
  <si>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</si>
  <si>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</si>
  <si>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</si>
  <si>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</si>
  <si>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</si>
  <si>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</si>
  <si>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</si>
  <si>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</si>
  <si>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</si>
  <si>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</si>
  <si>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</si>
  <si>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</si>
  <si>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</si>
  <si>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</si>
  <si>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</si>
  <si>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</si>
  <si>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</si>
  <si>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</si>
  <si>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</si>
  <si>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</si>
  <si>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</si>
  <si>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</si>
  <si>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</si>
  <si>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</si>
  <si>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</si>
  <si>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</si>
  <si>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</si>
  <si>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</si>
  <si>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</si>
  <si>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</si>
  <si>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</si>
  <si>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</si>
  <si>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</si>
  <si>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</si>
  <si>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</si>
  <si>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</si>
  <si>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</si>
  <si>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</si>
  <si>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</si>
  <si>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</si>
  <si>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</si>
  <si>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</si>
  <si>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</si>
  <si>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</si>
  <si>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</si>
  <si>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</si>
  <si>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</si>
  <si>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</si>
  <si>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</si>
  <si>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</si>
  <si>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</si>
  <si>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</si>
  <si>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</si>
  <si>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</si>
  <si>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</si>
  <si>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</si>
  <si>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</si>
  <si>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</si>
  <si>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</si>
  <si>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</si>
  <si>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</si>
  <si>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</si>
  <si>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</si>
  <si>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</si>
  <si>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</si>
  <si>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</si>
  <si>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</si>
  <si>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</si>
  <si>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</si>
  <si>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</si>
  <si>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</si>
  <si>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</si>
  <si>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</si>
  <si>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</si>
  <si>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</si>
  <si>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</si>
  <si>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</si>
  <si>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</si>
  <si>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</si>
  <si>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</si>
  <si>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</si>
  <si>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</si>
  <si>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</si>
  <si>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</si>
  <si>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</si>
  <si>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</si>
  <si>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</si>
  <si>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</si>
  <si>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</si>
  <si>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</si>
  <si>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</si>
  <si>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</si>
  <si>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</si>
  <si>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</si>
  <si>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</si>
  <si>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</si>
  <si>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</si>
  <si>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</si>
  <si>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</si>
  <si>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</si>
  <si>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</si>
  <si>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</si>
  <si>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</si>
  <si>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</si>
  <si>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</si>
  <si>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</si>
  <si>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</si>
  <si>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</si>
  <si>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</si>
  <si>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</si>
  <si>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</si>
  <si>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</si>
  <si>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</si>
  <si>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</si>
  <si>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</si>
  <si>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</si>
  <si>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</si>
  <si>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</si>
  <si>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</si>
  <si>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</si>
  <si>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</si>
  <si>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</si>
  <si>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</si>
  <si>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</si>
  <si>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</si>
  <si>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</si>
  <si>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</si>
  <si>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</si>
  <si>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</si>
  <si>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</si>
  <si>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</si>
  <si>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</si>
  <si>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</si>
  <si>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</si>
  <si>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</si>
  <si>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</si>
  <si>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</si>
  <si>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</si>
  <si>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</si>
  <si>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</si>
  <si>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</si>
  <si>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</si>
  <si>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</si>
  <si>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</si>
  <si>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</si>
  <si>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</si>
  <si>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</si>
  <si>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</si>
  <si>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</si>
  <si>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</si>
  <si>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</si>
  <si>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</si>
  <si>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</si>
  <si>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</si>
  <si>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</si>
  <si>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</si>
  <si>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</si>
  <si>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</si>
  <si>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</si>
  <si>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</si>
  <si>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</si>
  <si>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</si>
  <si>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</si>
  <si>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</si>
  <si>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</si>
  <si>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</si>
  <si>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</si>
  <si>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</si>
  <si>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</si>
  <si>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</si>
  <si>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</si>
  <si>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</si>
  <si>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</si>
  <si>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</si>
  <si>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</si>
  <si>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</si>
  <si>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</si>
  <si>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</si>
  <si>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</si>
  <si>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</si>
  <si>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</si>
  <si>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</si>
  <si>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</si>
  <si>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</si>
  <si>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</si>
  <si>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</si>
  <si>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</si>
  <si>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</si>
  <si>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</si>
  <si>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</si>
  <si>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</si>
  <si>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</si>
  <si>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</si>
  <si>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</si>
  <si>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</si>
  <si>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</si>
  <si>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</si>
  <si>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</si>
  <si>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</si>
  <si>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</si>
  <si>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</si>
  <si>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</si>
  <si>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</si>
  <si>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</si>
  <si>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</si>
  <si>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</si>
  <si>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</si>
  <si>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</si>
  <si>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</si>
  <si>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</si>
  <si>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</si>
  <si>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</si>
  <si>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</si>
  <si>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</si>
  <si>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</si>
  <si>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</si>
  <si>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</si>
  <si>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</si>
  <si>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</si>
  <si>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</si>
  <si>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</si>
  <si>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</si>
  <si>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</si>
  <si>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</si>
  <si>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</si>
  <si>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</si>
  <si>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</si>
  <si>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</si>
  <si>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</si>
  <si>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</si>
  <si>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</si>
  <si>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</si>
  <si>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</si>
  <si>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</si>
  <si>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</si>
  <si>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</si>
  <si>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</si>
  <si>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</si>
  <si>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</si>
  <si>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</si>
  <si>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</si>
  <si>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</si>
  <si>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</si>
  <si>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</si>
  <si>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</si>
  <si>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</si>
  <si>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</si>
  <si>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</si>
  <si>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</si>
  <si>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</si>
  <si>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</si>
  <si>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</si>
  <si>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</si>
  <si>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</si>
  <si>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</si>
  <si>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</si>
  <si>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</si>
  <si>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</si>
  <si>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</si>
  <si>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</si>
  <si>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</si>
  <si>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</si>
  <si>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</si>
  <si>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</si>
  <si>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</si>
  <si>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</si>
  <si>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</si>
  <si>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</si>
  <si>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</si>
  <si>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</si>
  <si>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</si>
  <si>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</si>
  <si>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</si>
  <si>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</si>
  <si>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</si>
  <si>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</si>
  <si>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</si>
  <si>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</si>
  <si>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</si>
  <si>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</si>
  <si>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</si>
  <si>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</si>
  <si>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</si>
  <si>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</si>
  <si>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</si>
  <si>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</si>
  <si>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</si>
  <si>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</si>
  <si>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</si>
  <si>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</si>
  <si>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</si>
  <si>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</si>
  <si>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</si>
  <si>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</si>
  <si>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</si>
  <si>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</si>
  <si>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</si>
  <si>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</si>
  <si>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</si>
  <si>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</si>
  <si>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</si>
  <si>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</si>
  <si>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</si>
  <si>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</si>
  <si>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</si>
  <si>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</si>
  <si>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</si>
  <si>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</si>
  <si>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</si>
  <si>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</si>
  <si>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</si>
  <si>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</si>
  <si>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</si>
  <si>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</si>
  <si>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</si>
  <si>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</si>
  <si>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</si>
  <si>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</si>
  <si>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</si>
  <si>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</si>
  <si>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</si>
  <si>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</si>
  <si>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</si>
  <si>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</si>
  <si>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</si>
  <si>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</si>
  <si>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</si>
  <si>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</si>
  <si>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</si>
  <si>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</si>
  <si>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</si>
  <si>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</si>
  <si>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</si>
  <si>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</si>
  <si>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</si>
  <si>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</si>
  <si>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</si>
  <si>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</si>
  <si>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</si>
  <si>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</si>
  <si>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</si>
  <si>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</si>
  <si>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</si>
  <si>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</si>
  <si>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</si>
  <si>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</si>
  <si>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</si>
  <si>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</si>
  <si>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</si>
  <si>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</si>
  <si>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</si>
  <si>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</si>
  <si>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</si>
  <si>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</si>
  <si>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</si>
  <si>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</si>
  <si>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</si>
  <si>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</si>
  <si>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</si>
  <si>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</si>
  <si>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</si>
  <si>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</si>
  <si>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</si>
  <si>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</si>
  <si>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</si>
  <si>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</si>
  <si>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</si>
  <si>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</si>
  <si>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</si>
  <si>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</si>
  <si>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</si>
  <si>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</si>
  <si>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</si>
  <si>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</si>
  <si>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</si>
  <si>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</si>
  <si>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</si>
  <si>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</si>
  <si>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</si>
  <si>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</si>
  <si>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</si>
  <si>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</si>
  <si>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</si>
  <si>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</si>
  <si>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</si>
  <si>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</si>
  <si>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</si>
  <si>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</si>
  <si>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</si>
  <si>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</si>
  <si>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</si>
  <si>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</si>
  <si>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</si>
  <si>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</si>
  <si>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</si>
  <si>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</si>
  <si>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</si>
  <si>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</si>
  <si>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</si>
  <si>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</si>
  <si>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</si>
  <si>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</si>
  <si>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</si>
  <si>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</si>
  <si>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</si>
  <si>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</si>
  <si>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</si>
  <si>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</si>
  <si>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</si>
  <si>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</si>
  <si>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</si>
  <si>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</si>
  <si>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</si>
  <si>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</si>
  <si>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</si>
  <si>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</si>
  <si>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</si>
  <si>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</si>
  <si>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</si>
  <si>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</si>
  <si>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</si>
  <si>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</si>
  <si>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</si>
  <si>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</si>
  <si>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</si>
  <si>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</si>
  <si>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</si>
  <si>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</si>
  <si>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</si>
  <si>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</si>
  <si>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</si>
  <si>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</si>
  <si>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</si>
  <si>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</si>
  <si>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</si>
  <si>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</si>
  <si>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</si>
  <si>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</si>
  <si>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</si>
  <si>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</si>
  <si>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</si>
  <si>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</si>
  <si>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</si>
  <si>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</si>
  <si>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</si>
  <si>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</si>
  <si>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</si>
  <si>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</si>
  <si>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</si>
  <si>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</si>
  <si>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</si>
  <si>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</si>
  <si>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</si>
  <si>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</si>
  <si>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</si>
  <si>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</si>
  <si>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</si>
  <si>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</si>
  <si>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</si>
  <si>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</si>
  <si>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</si>
  <si>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</si>
  <si>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</si>
  <si>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</si>
  <si>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</si>
  <si>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</si>
  <si>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</si>
  <si>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</si>
  <si>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</si>
  <si>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</si>
  <si>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</si>
  <si>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</si>
  <si>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</si>
  <si>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</si>
  <si>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</si>
  <si>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</si>
  <si>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</si>
  <si>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</si>
  <si>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</si>
  <si>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</si>
  <si>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</si>
  <si>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</si>
  <si>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</si>
  <si>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</si>
  <si>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</si>
  <si>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</si>
  <si>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</si>
  <si>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</si>
  <si>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</si>
  <si>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</si>
  <si>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</si>
  <si>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</si>
  <si>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</si>
  <si>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</si>
  <si>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</si>
  <si>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</si>
  <si>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</si>
  <si>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</si>
  <si>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</si>
  <si>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</si>
  <si>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</si>
  <si>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</si>
  <si>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</si>
  <si>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</si>
  <si>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</si>
  <si>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</si>
  <si>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</si>
  <si>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</si>
  <si>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</si>
  <si>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</si>
  <si>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</si>
  <si>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</si>
  <si>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</si>
  <si>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</si>
  <si>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</si>
  <si>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</si>
  <si>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</si>
  <si>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</si>
  <si>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</si>
  <si>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</si>
  <si>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</si>
  <si>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</si>
  <si>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</si>
  <si>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</si>
  <si>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</si>
  <si>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</si>
  <si>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</si>
  <si>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</si>
  <si>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</si>
  <si>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</si>
  <si>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</si>
  <si>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</si>
  <si>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</si>
  <si>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</si>
  <si>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</si>
  <si>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</si>
  <si>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</si>
  <si>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</si>
  <si>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</si>
  <si>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</si>
  <si>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</si>
  <si>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</si>
  <si>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</si>
  <si>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</si>
  <si>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</si>
  <si>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</si>
  <si>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</si>
  <si>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</si>
  <si>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</si>
  <si>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</si>
  <si>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</si>
  <si>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</si>
  <si>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</si>
  <si>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</si>
  <si>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</si>
  <si>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</si>
  <si>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</si>
  <si>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</si>
  <si>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</si>
  <si>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</si>
  <si>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</si>
  <si>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</si>
  <si>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</si>
  <si>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</si>
  <si>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</si>
  <si>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</si>
  <si>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</si>
  <si>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</si>
  <si>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</si>
  <si>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</si>
  <si>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</si>
  <si>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</si>
  <si>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</si>
  <si>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</si>
  <si>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</si>
  <si>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</si>
  <si>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</si>
  <si>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</si>
  <si>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</si>
  <si>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</si>
  <si>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</si>
  <si>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</si>
  <si>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</si>
  <si>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</si>
  <si>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</si>
  <si>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</si>
  <si>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</si>
  <si>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</si>
  <si>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</si>
  <si>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</si>
  <si>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</si>
  <si>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</si>
  <si>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</si>
  <si>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</si>
  <si>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</si>
  <si>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</si>
  <si>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</si>
  <si>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</si>
  <si>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</si>
  <si>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</si>
  <si>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</si>
  <si>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</si>
  <si>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</si>
  <si>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</si>
  <si>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</si>
  <si>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</si>
  <si>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</si>
  <si>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</si>
  <si>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</si>
  <si>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</si>
  <si>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</si>
  <si>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</si>
  <si>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</si>
  <si>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</si>
  <si>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</si>
  <si>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</si>
  <si>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</si>
  <si>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</si>
  <si>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</si>
  <si>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</si>
  <si>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</si>
  <si>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</si>
  <si>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</si>
  <si>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</si>
  <si>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</si>
  <si>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</si>
  <si>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</si>
  <si>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</si>
  <si>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</si>
  <si>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</si>
  <si>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</si>
  <si>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</si>
  <si>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</si>
  <si>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</si>
  <si>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</si>
  <si>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</si>
  <si>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</si>
  <si>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</si>
  <si>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</si>
  <si>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</si>
  <si>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</si>
  <si>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</si>
  <si>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</si>
  <si>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</si>
  <si>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</si>
  <si>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</si>
  <si>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</si>
  <si>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</si>
  <si>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</si>
  <si>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</si>
  <si>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</si>
  <si>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</si>
  <si>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</si>
  <si>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</si>
  <si>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</si>
  <si>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</si>
  <si>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</si>
  <si>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</si>
  <si>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</si>
  <si>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</si>
  <si>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</si>
  <si>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</si>
  <si>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</si>
  <si>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</si>
  <si>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</si>
  <si>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</si>
  <si>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</si>
  <si>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</si>
  <si>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</si>
  <si>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</si>
  <si>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</si>
  <si>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</si>
  <si>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</si>
  <si>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</si>
  <si>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</si>
  <si>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</si>
  <si>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</si>
  <si>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</si>
  <si>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</si>
  <si>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</si>
  <si>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</si>
  <si>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</si>
  <si>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</si>
  <si>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</si>
  <si>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</si>
  <si>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</si>
  <si>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</si>
  <si>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</si>
  <si>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</si>
  <si>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</si>
  <si>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</si>
  <si>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</si>
  <si>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</si>
  <si>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</si>
  <si>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</si>
  <si>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</si>
  <si>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</si>
  <si>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</si>
  <si>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</si>
  <si>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</si>
  <si>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</si>
  <si>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</si>
  <si>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</si>
  <si>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</si>
  <si>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</si>
  <si>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</si>
  <si>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</si>
  <si>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</si>
  <si>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</si>
  <si>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</si>
  <si>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</si>
  <si>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</si>
  <si>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</si>
  <si>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</si>
  <si>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</si>
  <si>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</si>
  <si>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</si>
  <si>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</si>
  <si>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</si>
  <si>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</si>
  <si>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</si>
  <si>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</si>
  <si>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</si>
  <si>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</si>
  <si>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</si>
  <si>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</si>
  <si>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</si>
  <si>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</si>
  <si>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</si>
  <si>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</si>
  <si>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</si>
  <si>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</si>
  <si>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</si>
  <si>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</si>
  <si>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</si>
  <si>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</si>
  <si>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</si>
  <si>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</si>
  <si>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</si>
  <si>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</si>
  <si>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</si>
  <si>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</si>
  <si>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</si>
  <si>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</si>
  <si>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</si>
  <si>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</si>
  <si>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</si>
  <si>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</si>
  <si>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</si>
  <si>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</si>
  <si>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</si>
  <si>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</si>
  <si>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</si>
  <si>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</si>
  <si>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</si>
  <si>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</si>
  <si>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</si>
  <si>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</si>
  <si>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</si>
  <si>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</si>
  <si>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</si>
  <si>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</si>
  <si>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</si>
  <si>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</si>
  <si>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</si>
  <si>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</si>
  <si>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</si>
  <si>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</si>
  <si>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</si>
  <si>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</si>
  <si>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</si>
  <si>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</si>
  <si>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</si>
  <si>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</si>
  <si>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</si>
  <si>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</si>
  <si>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</si>
  <si>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</si>
  <si>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</si>
  <si>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</si>
  <si>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</si>
  <si>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</si>
  <si>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</si>
  <si>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</si>
  <si>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</si>
  <si>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</si>
  <si>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</si>
  <si>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</si>
  <si>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</si>
  <si>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</si>
  <si>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</si>
  <si>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</si>
  <si>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</si>
  <si>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</si>
  <si>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</si>
  <si>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</si>
  <si>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</si>
  <si>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</si>
  <si>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</si>
  <si>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</si>
  <si>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</si>
  <si>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</si>
  <si>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</si>
  <si>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</si>
  <si>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</si>
  <si>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</si>
  <si>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</si>
  <si>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</si>
  <si>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</si>
  <si>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</si>
  <si>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</si>
  <si>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</si>
  <si>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</si>
  <si>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</si>
  <si>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</si>
  <si>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</si>
  <si>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</si>
  <si>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</si>
  <si>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</si>
  <si>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</si>
  <si>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</si>
  <si>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</si>
  <si>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</si>
  <si>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</si>
  <si>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</si>
  <si>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</si>
  <si>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</si>
  <si>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</si>
  <si>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</si>
  <si>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</si>
  <si>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</si>
  <si>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</si>
  <si>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</si>
  <si>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</si>
  <si>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</si>
  <si>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</si>
  <si>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</si>
  <si>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</si>
  <si>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</si>
  <si>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</si>
  <si>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</si>
  <si>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</si>
  <si>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</si>
  <si>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</si>
  <si>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</si>
  <si>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</si>
  <si>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</si>
  <si>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</si>
  <si>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</si>
  <si>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</si>
  <si>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</si>
  <si>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</si>
  <si>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</si>
  <si>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</si>
  <si>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</si>
  <si>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</si>
  <si>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</si>
  <si>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</si>
  <si>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</si>
  <si>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</si>
  <si>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</si>
  <si>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</si>
  <si>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</si>
  <si>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</si>
  <si>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</si>
  <si>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</si>
  <si>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</si>
  <si>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</si>
  <si>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</si>
  <si>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</si>
  <si>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</si>
  <si>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</si>
  <si>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</si>
  <si>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</si>
  <si>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</si>
  <si>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</si>
  <si>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</si>
  <si>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</si>
  <si>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</si>
  <si>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</si>
  <si>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</si>
  <si>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</si>
  <si>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</si>
  <si>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</si>
  <si>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</si>
  <si>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</si>
  <si>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</si>
  <si>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</si>
  <si>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</si>
  <si>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</si>
  <si>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</si>
  <si>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</si>
  <si>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</si>
  <si>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</si>
  <si>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</si>
  <si>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</si>
  <si>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</si>
  <si>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</si>
  <si>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</si>
  <si>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</si>
  <si>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</si>
  <si>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</si>
  <si>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</si>
  <si>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</si>
  <si>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</si>
  <si>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</si>
  <si>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</si>
  <si>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</si>
  <si>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</si>
  <si>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</si>
  <si>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</si>
  <si>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</si>
  <si>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</si>
  <si>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</si>
  <si>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</si>
  <si>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</si>
  <si>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</si>
  <si>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</si>
  <si>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</si>
  <si>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</si>
  <si>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</si>
  <si>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</si>
  <si>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</si>
  <si>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</si>
  <si>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</si>
  <si>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</si>
  <si>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</si>
  <si>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</si>
  <si>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</si>
  <si>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</si>
  <si>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</si>
  <si>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</si>
  <si>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</si>
  <si>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</si>
  <si>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</si>
  <si>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</si>
  <si>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</si>
  <si>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</si>
  <si>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</si>
  <si>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</si>
  <si>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</si>
  <si>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</si>
  <si>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</si>
  <si>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</si>
  <si>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</si>
  <si>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</si>
  <si>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</si>
  <si>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</si>
  <si>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</si>
  <si>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</si>
  <si>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</si>
  <si>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</si>
  <si>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</si>
  <si>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</si>
  <si>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</si>
  <si>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</si>
  <si>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</si>
  <si>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</si>
  <si>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</si>
  <si>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</si>
  <si>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</si>
  <si>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</si>
  <si>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</si>
  <si>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</si>
  <si>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</si>
  <si>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</si>
  <si>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</si>
  <si>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</si>
  <si>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</si>
  <si>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</si>
  <si>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</si>
  <si>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</si>
  <si>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</si>
  <si>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</si>
  <si>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</si>
  <si>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</si>
  <si>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</si>
  <si>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</si>
  <si>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</si>
  <si>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</si>
  <si>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</si>
  <si>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</si>
  <si>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</si>
  <si>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</si>
  <si>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</si>
  <si>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</si>
  <si>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</si>
  <si>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</si>
  <si>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</si>
  <si>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</si>
  <si>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</si>
  <si>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</si>
  <si>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</si>
  <si>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</si>
  <si>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</si>
  <si>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</si>
  <si>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</si>
  <si>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</si>
  <si>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</si>
  <si>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</si>
  <si>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</si>
  <si>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</si>
  <si>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</si>
  <si>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</si>
  <si>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</si>
  <si>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</si>
  <si>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</si>
  <si>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</si>
  <si>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</si>
  <si>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</si>
  <si>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</si>
  <si>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</si>
  <si>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</si>
  <si>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</si>
  <si>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</si>
  <si>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</si>
  <si>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</si>
  <si>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</si>
  <si>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</si>
  <si>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</si>
  <si>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</si>
  <si>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</si>
  <si>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</si>
  <si>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</si>
  <si>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</si>
  <si>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</si>
  <si>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</si>
  <si>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</si>
  <si>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</si>
  <si>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</si>
  <si>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</si>
  <si>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</si>
  <si>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</si>
  <si>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</si>
  <si>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</si>
  <si>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</si>
  <si>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</si>
  <si>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</si>
  <si>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</si>
  <si>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</si>
  <si>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</si>
  <si>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</si>
  <si>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</si>
  <si>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</si>
  <si>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</si>
  <si>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</si>
  <si>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</si>
  <si>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</si>
  <si>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</si>
  <si>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</si>
  <si>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</si>
  <si>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</si>
  <si>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</si>
  <si>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</si>
  <si>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</si>
  <si>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</si>
  <si>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</si>
  <si>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</si>
  <si>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</si>
  <si>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</si>
  <si>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</si>
  <si>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</si>
  <si>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</si>
  <si>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</si>
  <si>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</si>
  <si>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</si>
  <si>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</si>
  <si>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</si>
  <si>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</si>
  <si>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</si>
  <si>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</si>
  <si>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</si>
  <si>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</si>
  <si>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</si>
  <si>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</si>
  <si>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</si>
  <si>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</si>
  <si>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</si>
  <si>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</si>
  <si>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</si>
  <si>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</si>
  <si>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</si>
  <si>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</si>
  <si>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</si>
  <si>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</si>
  <si>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</si>
  <si>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</si>
  <si>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</si>
  <si>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</si>
  <si>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</si>
  <si>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</si>
  <si>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</si>
  <si>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</si>
  <si>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</si>
  <si>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</si>
  <si>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</si>
  <si>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</si>
  <si>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</si>
  <si>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</si>
  <si>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</si>
  <si>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</si>
  <si>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</si>
  <si>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</si>
  <si>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</si>
  <si>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</si>
  <si>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</si>
  <si>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</si>
  <si>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</si>
  <si>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</si>
  <si>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</si>
  <si>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</si>
  <si>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</si>
  <si>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</si>
  <si>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</si>
  <si>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</si>
  <si>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</si>
  <si>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</si>
  <si>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</si>
  <si>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</si>
  <si>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</si>
  <si>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</si>
  <si>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</si>
  <si>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</si>
  <si>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</si>
  <si>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</si>
  <si>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</si>
  <si>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</si>
  <si>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</si>
  <si>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</si>
  <si>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</si>
  <si>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</si>
  <si>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</si>
  <si>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</si>
  <si>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</si>
  <si>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</si>
  <si>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</si>
  <si>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</si>
  <si>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</si>
  <si>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</si>
  <si>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</si>
  <si>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</si>
  <si>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</si>
  <si>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</si>
  <si>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</si>
  <si>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</si>
  <si>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</si>
  <si>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</si>
  <si>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</si>
  <si>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</si>
  <si>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</si>
  <si>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</si>
  <si>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</si>
  <si>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</si>
  <si>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</si>
  <si>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</si>
  <si>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</si>
  <si>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</si>
  <si>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</si>
  <si>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</si>
  <si>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</si>
  <si>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</si>
  <si>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</si>
  <si>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</si>
  <si>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</si>
  <si>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</si>
  <si>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</si>
  <si>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</si>
  <si>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</si>
  <si>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</si>
  <si>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</si>
  <si>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</si>
  <si>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</si>
  <si>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</si>
  <si>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</si>
  <si>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</si>
  <si>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</si>
  <si>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</si>
  <si>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</si>
  <si>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</si>
  <si>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</si>
  <si>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</si>
  <si>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</si>
  <si>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</si>
  <si>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</si>
  <si>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</si>
  <si>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</si>
  <si>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</si>
  <si>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</si>
  <si>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</si>
  <si>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</si>
  <si>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</si>
  <si>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</si>
  <si>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</si>
  <si>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</si>
  <si>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</si>
  <si>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</si>
  <si>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</si>
  <si>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</si>
  <si>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</si>
  <si>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</si>
  <si>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</si>
  <si>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</si>
  <si>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</si>
  <si>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</si>
  <si>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</si>
  <si>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</si>
  <si>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</si>
  <si>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</si>
  <si>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</si>
  <si>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</si>
  <si>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</si>
  <si>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</si>
  <si>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</si>
  <si>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</si>
  <si>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</si>
  <si>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</si>
  <si>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</si>
  <si>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</si>
  <si>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</si>
  <si>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</si>
  <si>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</si>
  <si>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</si>
  <si>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</si>
  <si>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</si>
  <si>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</si>
  <si>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</si>
  <si>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</si>
  <si>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</si>
  <si>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</si>
  <si>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</si>
  <si>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</si>
  <si>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</si>
  <si>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</si>
  <si>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</si>
  <si>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</si>
  <si>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</si>
  <si>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</si>
  <si>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</si>
  <si>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</si>
  <si>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</si>
  <si>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</si>
  <si>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</si>
  <si>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</si>
  <si>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</si>
  <si>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</si>
  <si>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</si>
  <si>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</si>
  <si>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</si>
  <si>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</si>
  <si>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</si>
  <si>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</si>
  <si>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</si>
  <si>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</si>
  <si>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</si>
  <si>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</si>
  <si>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</si>
  <si>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</si>
  <si>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</si>
  <si>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</si>
  <si>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</si>
  <si>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</si>
  <si>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</si>
  <si>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</si>
  <si>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</si>
  <si>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</si>
  <si>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</si>
  <si>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</si>
  <si>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</si>
  <si>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</si>
  <si>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</si>
  <si>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</si>
  <si>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</si>
  <si>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</si>
  <si>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</si>
  <si>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</si>
  <si>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</si>
  <si>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</si>
  <si>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</si>
  <si>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</si>
  <si>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</si>
  <si>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</si>
  <si>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</si>
  <si>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</si>
  <si>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</si>
  <si>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</si>
  <si>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</si>
  <si>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</si>
  <si>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</si>
  <si>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</si>
  <si>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</si>
  <si>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</si>
  <si>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</si>
  <si>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</si>
  <si>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</si>
  <si>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</si>
  <si>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</si>
  <si>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</si>
  <si>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</si>
  <si>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</si>
  <si>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</si>
  <si>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</si>
  <si>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</si>
  <si>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</si>
  <si>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</si>
  <si>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</si>
  <si>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</si>
  <si>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</si>
  <si>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</si>
  <si>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</si>
  <si>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</si>
  <si>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</si>
  <si>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</si>
  <si>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</si>
  <si>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</si>
  <si>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</si>
  <si>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</si>
  <si>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</si>
  <si>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</si>
  <si>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</si>
  <si>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</si>
  <si>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</si>
  <si>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</si>
  <si>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</si>
  <si>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</si>
  <si>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</si>
  <si>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</si>
  <si>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</si>
  <si>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</si>
  <si>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</si>
  <si>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</si>
  <si>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</si>
  <si>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</si>
  <si>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</si>
  <si>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</si>
  <si>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</si>
  <si>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</si>
  <si>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</si>
  <si>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</si>
  <si>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</si>
  <si>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</si>
  <si>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</si>
  <si>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</si>
  <si>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</si>
  <si>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</si>
  <si>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</si>
  <si>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</si>
  <si>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</si>
  <si>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</si>
  <si>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</si>
  <si>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</si>
  <si>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</si>
  <si>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</si>
  <si>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</si>
  <si>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</si>
  <si>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</si>
  <si>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</si>
  <si>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</si>
  <si>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</si>
  <si>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</si>
  <si>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</si>
  <si>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</si>
  <si>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</si>
  <si>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</si>
  <si>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</si>
  <si>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</si>
  <si>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</si>
  <si>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</si>
  <si>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</si>
  <si>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</si>
  <si>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</si>
  <si>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</si>
  <si>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</si>
  <si>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</si>
  <si>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</si>
  <si>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</si>
  <si>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</si>
  <si>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</si>
  <si>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</si>
  <si>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</si>
  <si>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</si>
  <si>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</si>
  <si>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</si>
  <si>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</si>
  <si>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</si>
  <si>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</si>
  <si>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</si>
  <si>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</si>
  <si>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</si>
  <si>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</si>
  <si>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</si>
  <si>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</si>
  <si>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</si>
  <si>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</si>
  <si>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</si>
  <si>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</si>
  <si>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</si>
  <si>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</si>
  <si>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</si>
  <si>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</si>
  <si>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</si>
  <si>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</si>
  <si>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</si>
  <si>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</si>
  <si>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</si>
  <si>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</si>
  <si>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</si>
  <si>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</si>
  <si>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</si>
  <si>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</si>
  <si>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</si>
  <si>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</si>
  <si>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</si>
  <si>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</si>
  <si>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</si>
  <si>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</si>
  <si>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</si>
  <si>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</si>
  <si>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</si>
  <si>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</si>
  <si>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</si>
  <si>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</si>
  <si>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</si>
  <si>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</si>
  <si>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</si>
  <si>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</si>
  <si>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</si>
  <si>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</si>
  <si>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</si>
  <si>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</si>
  <si>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</si>
  <si>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</si>
  <si>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</si>
  <si>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</si>
  <si>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</si>
  <si>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</si>
  <si>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</si>
  <si>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</si>
  <si>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</si>
  <si>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</si>
  <si>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</si>
  <si>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</si>
  <si>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</si>
  <si>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</si>
  <si>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</si>
  <si>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</si>
  <si>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</si>
  <si>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</si>
  <si>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</si>
  <si>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</si>
  <si>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</si>
  <si>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</si>
  <si>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</si>
  <si>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</si>
  <si>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</si>
  <si>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</si>
  <si>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</si>
  <si>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</si>
  <si>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</si>
  <si>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</si>
  <si>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</si>
  <si>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</si>
  <si>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</si>
  <si>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</si>
  <si>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</si>
  <si>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</si>
  <si>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</si>
  <si>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</si>
  <si>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</si>
  <si>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</si>
  <si>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</si>
  <si>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</si>
  <si>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</si>
  <si>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</si>
  <si>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</si>
  <si>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</si>
  <si>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</si>
  <si>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</si>
  <si>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</si>
  <si>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</si>
  <si>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</si>
  <si>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</si>
  <si>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</si>
  <si>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</si>
  <si>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</si>
  <si>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</si>
  <si>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</si>
  <si>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</si>
  <si>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</si>
  <si>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</si>
  <si>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</si>
  <si>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</si>
  <si>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</si>
  <si>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</si>
  <si>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</si>
  <si>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</si>
  <si>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</si>
  <si>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</si>
  <si>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</si>
  <si>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</si>
  <si>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</si>
  <si>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</si>
  <si>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</si>
  <si>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</si>
  <si>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</si>
  <si>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</si>
  <si>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</si>
  <si>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</si>
  <si>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</si>
  <si>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</si>
  <si>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</si>
  <si>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</si>
  <si>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</si>
  <si>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</si>
  <si>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</si>
  <si>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</si>
  <si>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</si>
  <si>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</si>
  <si>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</si>
  <si>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</si>
  <si>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</si>
  <si>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</si>
  <si>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</si>
  <si>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</si>
  <si>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</si>
  <si>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</si>
  <si>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</si>
  <si>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</si>
  <si>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</si>
  <si>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</si>
  <si>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</si>
  <si>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</si>
  <si>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</si>
  <si>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</si>
  <si>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</si>
  <si>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</si>
  <si>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</si>
  <si>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</si>
  <si>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</si>
  <si>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</si>
  <si>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</si>
  <si>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</si>
  <si>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</si>
  <si>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</si>
  <si>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</si>
  <si>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</si>
  <si>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</si>
  <si>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</si>
  <si>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</si>
  <si>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</si>
  <si>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</si>
  <si>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</si>
  <si>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</si>
  <si>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</si>
  <si>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</si>
  <si>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</si>
  <si>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</si>
  <si>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</si>
  <si>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</si>
  <si>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</si>
  <si>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</si>
  <si>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</si>
  <si>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</si>
  <si>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</si>
  <si>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</si>
  <si>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</si>
  <si>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</si>
  <si>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</si>
  <si>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</si>
  <si>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</si>
  <si>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</si>
  <si>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</si>
  <si>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</si>
  <si>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</si>
  <si>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</si>
  <si>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</si>
  <si>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</si>
  <si>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</si>
  <si>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</si>
  <si>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</si>
  <si>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</si>
  <si>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</si>
  <si>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</si>
  <si>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</si>
  <si>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</si>
  <si>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</si>
  <si>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</si>
  <si>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</si>
  <si>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</si>
  <si>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</si>
  <si>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</si>
  <si>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</si>
  <si>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</si>
  <si>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</si>
  <si>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</si>
  <si>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</si>
  <si>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</si>
  <si>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</si>
  <si>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</si>
  <si>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</si>
  <si>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</si>
  <si>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</si>
  <si>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</si>
  <si>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</si>
  <si>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</si>
  <si>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</si>
  <si>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</si>
  <si>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</si>
  <si>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</si>
  <si>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</si>
  <si>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</si>
  <si>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</si>
  <si>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</si>
  <si>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</si>
  <si>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</si>
  <si>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</si>
  <si>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</si>
  <si>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</si>
  <si>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</si>
  <si>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</si>
  <si>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</si>
  <si>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</si>
  <si>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</si>
  <si>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</si>
  <si>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</si>
  <si>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</si>
  <si>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</si>
  <si>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</si>
  <si>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</si>
  <si>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</si>
  <si>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</si>
  <si>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</si>
  <si>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</si>
  <si>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</si>
  <si>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</si>
  <si>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</si>
  <si>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</si>
  <si>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</si>
  <si>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</si>
  <si>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</si>
  <si>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</si>
  <si>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</si>
  <si>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</si>
  <si>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</si>
  <si>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</si>
  <si>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</si>
  <si>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</si>
  <si>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</si>
  <si>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</si>
  <si>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</si>
  <si>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</si>
  <si>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</si>
  <si>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</si>
  <si>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</si>
  <si>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</si>
  <si>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</si>
  <si>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</si>
  <si>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</si>
  <si>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</si>
  <si>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</si>
  <si>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</si>
  <si>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</si>
  <si>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</si>
  <si>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</si>
  <si>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</si>
  <si>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</si>
  <si>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</si>
  <si>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</si>
  <si>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</si>
  <si>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</si>
  <si>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</si>
  <si>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</si>
  <si>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</si>
  <si>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</si>
  <si>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</si>
  <si>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</si>
  <si>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</si>
  <si>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</si>
  <si>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</si>
  <si>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</si>
  <si>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</si>
  <si>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</si>
  <si>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</si>
  <si>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</si>
  <si>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</si>
  <si>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</si>
  <si>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</si>
  <si>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</si>
  <si>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</si>
  <si>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</si>
  <si>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</si>
  <si>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</si>
  <si>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</si>
  <si>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</si>
  <si>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</si>
  <si>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</si>
  <si>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</si>
  <si>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</si>
  <si>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</si>
  <si>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</si>
  <si>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</si>
  <si>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</si>
  <si>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</si>
  <si>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</si>
  <si>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</si>
  <si>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</si>
  <si>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</si>
  <si>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</si>
  <si>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</si>
  <si>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</si>
  <si>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</si>
  <si>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</si>
  <si>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</si>
  <si>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</si>
  <si>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</si>
  <si>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</si>
  <si>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</si>
  <si>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</si>
  <si>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</si>
  <si>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</si>
  <si>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</si>
  <si>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</si>
  <si>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</si>
  <si>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</si>
  <si>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</si>
  <si>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</si>
  <si>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</si>
  <si>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</si>
  <si>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</si>
  <si>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</si>
  <si>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</si>
  <si>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</si>
  <si>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</si>
  <si>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</si>
  <si>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</si>
  <si>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</si>
  <si>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</si>
  <si>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</si>
  <si>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</si>
  <si>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</si>
  <si>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</si>
  <si>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</si>
  <si>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</si>
  <si>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</si>
  <si>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</si>
  <si>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</si>
  <si>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</si>
  <si>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</si>
  <si>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</si>
  <si>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</si>
  <si>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</si>
  <si>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</si>
  <si>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</si>
  <si>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</si>
  <si>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</si>
  <si>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</si>
  <si>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</si>
  <si>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</si>
  <si>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</si>
  <si>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</si>
  <si>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</si>
  <si>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</si>
  <si>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</si>
  <si>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</si>
  <si>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</si>
  <si>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</si>
  <si>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</si>
  <si>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</si>
  <si>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</si>
  <si>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</si>
  <si>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</si>
  <si>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</si>
  <si>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</si>
  <si>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</si>
  <si>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</si>
  <si>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</si>
  <si>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</si>
  <si>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</si>
  <si>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</si>
  <si>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</si>
  <si>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</si>
  <si>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</si>
  <si>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</si>
  <si>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</si>
  <si>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</si>
  <si>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</si>
  <si>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</si>
  <si>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</si>
  <si>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</si>
  <si>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</si>
  <si>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</si>
  <si>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</si>
  <si>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</si>
  <si>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</si>
  <si>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</si>
  <si>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</si>
  <si>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</si>
  <si>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</si>
  <si>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</si>
  <si>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</si>
  <si>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</si>
  <si>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</si>
  <si>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</si>
  <si>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</si>
  <si>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</si>
  <si>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</si>
  <si>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</si>
  <si>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</si>
  <si>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</si>
  <si>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</si>
  <si>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</si>
  <si>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</si>
  <si>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</si>
  <si>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</si>
  <si>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</si>
  <si>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</si>
  <si>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</si>
  <si>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</si>
  <si>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</si>
  <si>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</si>
  <si>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</si>
  <si>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</si>
  <si>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</si>
  <si>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</si>
  <si>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</si>
  <si>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</si>
  <si>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</si>
  <si>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</si>
  <si>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</si>
  <si>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</si>
  <si>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</si>
  <si>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</si>
  <si>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</si>
  <si>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</si>
  <si>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</si>
  <si>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</si>
  <si>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</si>
  <si>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</si>
  <si>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</si>
  <si>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</si>
  <si>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</si>
  <si>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</si>
  <si>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</si>
  <si>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</si>
  <si>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</si>
  <si>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</si>
  <si>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</si>
  <si>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</si>
  <si>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</si>
  <si>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</si>
  <si>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</si>
  <si>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</si>
  <si>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</si>
  <si>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</si>
  <si>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</si>
  <si>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</si>
  <si>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</si>
  <si>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</si>
  <si>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</si>
  <si>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</si>
  <si>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</si>
  <si>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</si>
  <si>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</si>
  <si>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</si>
  <si>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</si>
  <si>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</si>
  <si>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</si>
  <si>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</si>
  <si>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</si>
  <si>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</si>
  <si>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</si>
  <si>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</si>
  <si>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</si>
  <si>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</si>
  <si>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</si>
  <si>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</si>
  <si>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</si>
  <si>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</si>
  <si>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</si>
  <si>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</si>
  <si>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</si>
  <si>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</si>
  <si>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</si>
  <si>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</si>
  <si>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</si>
  <si>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</si>
  <si>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</si>
  <si>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</si>
  <si>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</si>
  <si>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</si>
  <si>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</si>
  <si>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</si>
  <si>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</si>
  <si>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</si>
  <si>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</si>
  <si>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</si>
  <si>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</si>
  <si>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</si>
  <si>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</si>
  <si>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</si>
  <si>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</si>
  <si>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</si>
  <si>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</si>
  <si>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</si>
  <si>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</si>
  <si>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</si>
  <si>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</si>
  <si>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</si>
  <si>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</si>
  <si>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</si>
  <si>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</si>
  <si>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</si>
  <si>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</si>
  <si>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</si>
  <si>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</si>
  <si>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</si>
  <si>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</si>
  <si>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</si>
  <si>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</si>
  <si>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</si>
  <si>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</si>
  <si>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</si>
  <si>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</si>
  <si>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</si>
  <si>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</si>
  <si>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</si>
  <si>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</si>
  <si>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</si>
  <si>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</si>
  <si>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</si>
  <si>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</si>
  <si>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</si>
  <si>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</si>
  <si>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</si>
  <si>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</si>
  <si>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</si>
  <si>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</si>
  <si>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</si>
  <si>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</si>
  <si>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</si>
  <si>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</si>
  <si>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</si>
  <si>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</si>
  <si>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</si>
  <si>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</si>
  <si>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</si>
  <si>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</si>
  <si>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</si>
  <si>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</si>
  <si>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</si>
  <si>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</si>
  <si>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</si>
  <si>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</si>
  <si>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</si>
  <si>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</si>
  <si>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</si>
  <si>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</si>
  <si>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</si>
  <si>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</si>
  <si>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</si>
  <si>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</si>
  <si>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</si>
  <si>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</si>
  <si>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</si>
  <si>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</si>
  <si>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</si>
  <si>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</si>
  <si>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</si>
  <si>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</si>
  <si>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</si>
  <si>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</si>
  <si>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</si>
  <si>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</si>
  <si>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</si>
  <si>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</si>
  <si>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</si>
  <si>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</si>
  <si>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</si>
  <si>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</si>
  <si>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</si>
  <si>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</si>
  <si>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</si>
  <si>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</si>
  <si>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</si>
  <si>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</si>
  <si>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</si>
  <si>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</si>
  <si>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</si>
  <si>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</si>
  <si>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</si>
  <si>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</si>
  <si>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</si>
  <si>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</si>
  <si>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</si>
  <si>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</si>
  <si>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</si>
  <si>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</si>
  <si>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</si>
  <si>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</si>
  <si>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</si>
  <si>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</si>
  <si>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</si>
  <si>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</si>
  <si>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</si>
  <si>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</si>
  <si>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</si>
  <si>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</si>
  <si>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</si>
  <si>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</si>
  <si>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</si>
  <si>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</si>
  <si>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</si>
  <si>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</si>
  <si>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</si>
  <si>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</si>
  <si>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</si>
  <si>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</si>
  <si>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</si>
  <si>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</si>
  <si>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</si>
  <si>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</si>
  <si>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</si>
  <si>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</si>
  <si>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</si>
  <si>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</si>
  <si>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</si>
  <si>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</si>
  <si>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</si>
  <si>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</si>
  <si>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</si>
  <si>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</si>
  <si>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</si>
  <si>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</si>
  <si>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</si>
  <si>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</si>
  <si>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</si>
  <si>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</si>
  <si>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</si>
  <si>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</si>
  <si>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</si>
  <si>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</si>
  <si>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</si>
  <si>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</si>
  <si>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</si>
  <si>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</si>
  <si>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</si>
  <si>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</si>
  <si>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</si>
  <si>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</si>
  <si>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</si>
  <si>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</si>
  <si>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</si>
  <si>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</si>
  <si>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</si>
  <si>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</si>
  <si>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</si>
  <si>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</si>
  <si>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</si>
  <si>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</si>
  <si>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</si>
  <si>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</si>
  <si>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</si>
  <si>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</si>
  <si>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</si>
  <si>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</si>
  <si>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</si>
  <si>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</si>
  <si>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</si>
  <si>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</si>
  <si>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</si>
  <si>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</si>
  <si>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</si>
  <si>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</si>
  <si>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</si>
  <si>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</si>
  <si>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</si>
  <si>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</si>
  <si>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</si>
  <si>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</si>
  <si>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</si>
  <si>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</si>
  <si>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</si>
  <si>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</si>
  <si>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</si>
  <si>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</si>
  <si>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</si>
  <si>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</si>
  <si>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</si>
  <si>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</si>
  <si>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</si>
  <si>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</si>
  <si>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</si>
  <si>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</si>
  <si>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</si>
  <si>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</si>
  <si>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</si>
  <si>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</si>
  <si>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</si>
  <si>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</si>
  <si>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</si>
  <si>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</si>
  <si>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</si>
  <si>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</si>
  <si>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</si>
  <si>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</si>
  <si>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</si>
  <si>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</si>
  <si>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</si>
  <si>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</si>
  <si>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</si>
  <si>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</si>
  <si>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</si>
  <si>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</si>
  <si>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</si>
  <si>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</si>
  <si>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</si>
  <si>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</si>
  <si>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</si>
  <si>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</si>
  <si>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</si>
  <si>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</si>
  <si>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</si>
  <si>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</si>
  <si>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</si>
  <si>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</si>
  <si>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</si>
  <si>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</si>
  <si>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</si>
  <si>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</si>
  <si>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</si>
  <si>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</si>
  <si>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</si>
  <si>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</si>
  <si>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</si>
  <si>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</si>
  <si>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</si>
  <si>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</si>
  <si>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</si>
  <si>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</si>
  <si>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</si>
  <si>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</si>
  <si>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</si>
  <si>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</si>
  <si>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</si>
  <si>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</si>
  <si>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</si>
  <si>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</si>
  <si>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</si>
  <si>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</si>
  <si>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</si>
  <si>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</si>
  <si>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</si>
  <si>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</si>
  <si>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</si>
  <si>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</si>
  <si>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</si>
  <si>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</si>
  <si>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</si>
  <si>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</si>
  <si>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</si>
  <si>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</si>
  <si>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</si>
  <si>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</si>
  <si>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</si>
  <si>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</si>
  <si>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</si>
  <si>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</si>
  <si>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</si>
  <si>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</si>
  <si>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</si>
  <si>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</si>
  <si>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</si>
  <si>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</si>
  <si>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</si>
  <si>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</si>
  <si>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</si>
  <si>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</si>
  <si>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</si>
  <si>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</si>
  <si>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</si>
  <si>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</si>
  <si>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</si>
  <si>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</si>
  <si>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</si>
  <si>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</si>
  <si>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</si>
  <si>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</si>
  <si>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</si>
  <si>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</si>
  <si>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</si>
  <si>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</si>
  <si>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</si>
  <si>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</si>
  <si>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</si>
  <si>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</si>
  <si>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</si>
  <si>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</si>
  <si>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</si>
  <si>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</si>
  <si>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</si>
  <si>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</si>
  <si>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</si>
  <si>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</si>
  <si>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</si>
  <si>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</si>
  <si>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</si>
  <si>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</si>
  <si>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</si>
  <si>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</si>
  <si>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</si>
  <si>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</si>
  <si>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</si>
  <si>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</si>
  <si>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</si>
  <si>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</si>
  <si>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</si>
  <si>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</si>
  <si>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</si>
  <si>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</si>
  <si>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</si>
  <si>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</si>
  <si>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</si>
  <si>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</si>
  <si>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</si>
  <si>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</si>
  <si>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</si>
  <si>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</si>
  <si>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</si>
  <si>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</si>
  <si>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</si>
  <si>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</si>
  <si>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</si>
  <si>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</si>
  <si>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</si>
  <si>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</si>
  <si>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</si>
  <si>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</si>
  <si>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</si>
  <si>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</si>
  <si>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</si>
  <si>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</si>
  <si>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</si>
  <si>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</si>
  <si>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</si>
  <si>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</si>
  <si>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</si>
  <si>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</si>
  <si>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</si>
  <si>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</si>
  <si>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</si>
  <si>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</si>
  <si>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</si>
  <si>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</si>
  <si>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</si>
  <si>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</si>
  <si>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</si>
  <si>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</si>
  <si>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</si>
  <si>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</si>
  <si>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</si>
  <si>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</si>
  <si>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</si>
  <si>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</si>
  <si>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</si>
  <si>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</si>
  <si>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</si>
  <si>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</si>
  <si>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</si>
  <si>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</si>
  <si>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</si>
  <si>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</si>
  <si>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</si>
  <si>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</si>
  <si>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</si>
  <si>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</si>
  <si>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</si>
  <si>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</si>
  <si>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</si>
  <si>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</si>
  <si>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</si>
  <si>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</si>
  <si>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</si>
  <si>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</si>
  <si>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</si>
  <si>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</si>
  <si>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</si>
  <si>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</si>
  <si>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</si>
  <si>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</si>
  <si>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</si>
  <si>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</si>
  <si>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</si>
  <si>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</si>
  <si>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</si>
  <si>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</si>
  <si>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</si>
  <si>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</si>
  <si>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</si>
  <si>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</si>
  <si>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</si>
  <si>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</si>
  <si>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</si>
  <si>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</si>
  <si>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</si>
  <si>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</si>
  <si>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</si>
  <si>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</si>
  <si>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</si>
  <si>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</si>
  <si>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</si>
  <si>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</si>
  <si>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</si>
  <si>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</si>
  <si>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</si>
  <si>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</si>
  <si>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</si>
  <si>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</si>
  <si>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</si>
  <si>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</si>
  <si>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</si>
  <si>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</si>
  <si>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</si>
  <si>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</si>
  <si>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</si>
  <si>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</si>
  <si>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</si>
  <si>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</si>
  <si>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</si>
  <si>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</si>
  <si>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</si>
  <si>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</si>
  <si>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</si>
  <si>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</si>
  <si>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</si>
  <si>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</si>
  <si>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</si>
  <si>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</si>
  <si>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</si>
  <si>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</si>
  <si>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</si>
  <si>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</si>
  <si>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</si>
  <si>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</si>
  <si>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</si>
  <si>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</si>
  <si>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</si>
  <si>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</si>
  <si>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</si>
  <si>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</si>
  <si>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</si>
  <si>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</si>
  <si>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</si>
  <si>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</si>
  <si>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</si>
  <si>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</si>
  <si>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</si>
  <si>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</si>
  <si>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</si>
  <si>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</si>
  <si>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</si>
  <si>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</si>
  <si>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</si>
  <si>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</si>
  <si>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</si>
  <si>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</si>
  <si>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</si>
  <si>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</si>
  <si>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</si>
  <si>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</si>
  <si>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</si>
  <si>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</si>
  <si>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</si>
  <si>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</si>
  <si>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</si>
  <si>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</si>
  <si>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</si>
  <si>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</si>
  <si>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</si>
  <si>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</si>
  <si>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</si>
  <si>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</si>
  <si>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</si>
  <si>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</si>
  <si>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</si>
  <si>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</si>
  <si>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</si>
  <si>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</si>
  <si>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</si>
  <si>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</si>
  <si>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</si>
  <si>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</si>
  <si>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</si>
  <si>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</si>
  <si>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</si>
  <si>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</si>
  <si>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</si>
  <si>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</si>
  <si>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</si>
  <si>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</si>
  <si>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</si>
  <si>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</si>
  <si>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</si>
  <si>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</si>
  <si>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</si>
  <si>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</si>
  <si>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</si>
  <si>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</si>
  <si>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</si>
  <si>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</si>
  <si>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</si>
  <si>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</si>
  <si>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</si>
  <si>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</si>
  <si>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</si>
  <si>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</si>
  <si>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</si>
  <si>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</si>
  <si>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</si>
  <si>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</si>
  <si>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</si>
  <si>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</si>
  <si>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</si>
  <si>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</si>
  <si>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</si>
  <si>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</si>
  <si>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</si>
  <si>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</si>
  <si>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</si>
  <si>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</si>
  <si>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</si>
  <si>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</si>
  <si>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</si>
  <si>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</si>
  <si>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</si>
  <si>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</si>
  <si>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</si>
  <si>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</si>
  <si>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</si>
  <si>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</si>
  <si>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</si>
  <si>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</si>
  <si>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</si>
  <si>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</si>
  <si>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</si>
  <si>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</si>
  <si>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</si>
  <si>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</si>
  <si>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</si>
  <si>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</si>
  <si>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</si>
  <si>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</si>
  <si>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</si>
  <si>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</si>
  <si>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</si>
  <si>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</si>
  <si>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</si>
  <si>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</si>
  <si>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</si>
  <si>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</si>
  <si>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</si>
  <si>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</si>
  <si>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</si>
  <si>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</si>
  <si>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</si>
  <si>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</si>
  <si>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</si>
  <si>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</si>
  <si>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</si>
  <si>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</si>
  <si>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</si>
  <si>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</si>
  <si>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</si>
  <si>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</si>
  <si>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</si>
  <si>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</si>
  <si>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</si>
  <si>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</si>
  <si>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</si>
  <si>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</si>
  <si>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</si>
  <si>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</si>
  <si>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</si>
  <si>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</si>
  <si>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</si>
  <si>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</si>
  <si>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</si>
  <si>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</si>
  <si>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</si>
  <si>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</si>
  <si>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</si>
  <si>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</si>
  <si>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</si>
  <si>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</si>
  <si>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</si>
  <si>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</si>
  <si>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</si>
  <si>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</si>
  <si>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</si>
  <si>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</si>
  <si>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</si>
  <si>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</si>
  <si>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</si>
  <si>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</si>
  <si>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</si>
  <si>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</si>
  <si>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</si>
  <si>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</si>
  <si>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</si>
  <si>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</si>
  <si>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</si>
  <si>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</si>
  <si>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</si>
  <si>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</si>
  <si>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</si>
  <si>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</si>
  <si>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</si>
  <si>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</si>
  <si>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</si>
  <si>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</si>
  <si>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</si>
  <si>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</si>
  <si>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</si>
  <si>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</si>
  <si>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</si>
  <si>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</si>
  <si>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</si>
  <si>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</si>
  <si>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</si>
  <si>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</si>
  <si>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</si>
  <si>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</si>
  <si>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</si>
  <si>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</si>
  <si>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</si>
  <si>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</si>
  <si>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</si>
  <si>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</si>
  <si>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</si>
  <si>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</si>
  <si>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</si>
  <si>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</si>
  <si>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</si>
  <si>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</si>
  <si>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</si>
  <si>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</si>
  <si>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</si>
  <si>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</si>
  <si>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</si>
  <si>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</si>
  <si>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</si>
  <si>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</si>
  <si>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</si>
  <si>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</si>
  <si>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</si>
  <si>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</si>
  <si>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</si>
  <si>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</si>
  <si>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</si>
  <si>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</si>
  <si>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</si>
  <si>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</si>
  <si>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</si>
  <si>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</si>
  <si>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</si>
  <si>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</si>
  <si>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</si>
  <si>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</si>
  <si>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</si>
  <si>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</si>
  <si>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</si>
  <si>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</si>
  <si>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</si>
  <si>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</si>
  <si>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</si>
  <si>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</si>
  <si>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</si>
  <si>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</si>
  <si>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</si>
  <si>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</si>
  <si>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</si>
  <si>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</si>
  <si>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</si>
  <si>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</si>
  <si>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</si>
  <si>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</si>
  <si>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</si>
  <si>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</si>
  <si>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</si>
  <si>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</si>
  <si>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</si>
  <si>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</si>
  <si>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</si>
  <si>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</si>
  <si>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</si>
  <si>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</si>
  <si>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</si>
  <si>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</si>
  <si>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</si>
  <si>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</si>
  <si>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</si>
  <si>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</si>
  <si>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</si>
  <si>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</si>
  <si>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</si>
  <si>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</si>
  <si>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</si>
  <si>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</si>
  <si>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</si>
  <si>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</si>
  <si>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</si>
  <si>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</si>
  <si>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</si>
  <si>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</si>
  <si>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</si>
  <si>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</si>
  <si>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</si>
  <si>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</si>
  <si>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</si>
  <si>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</si>
  <si>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</si>
  <si>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</si>
  <si>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</si>
  <si>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</si>
  <si>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</si>
  <si>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</si>
  <si>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</si>
  <si>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</si>
  <si>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</si>
  <si>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</si>
  <si>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</si>
  <si>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</si>
  <si>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</si>
  <si>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</si>
  <si>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</si>
  <si>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</si>
  <si>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</si>
  <si>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</si>
  <si>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</si>
  <si>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</si>
  <si>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</si>
  <si>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</si>
  <si>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</si>
  <si>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</si>
  <si>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</si>
  <si>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</si>
  <si>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</si>
  <si>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</si>
  <si>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</si>
  <si>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</si>
  <si>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</si>
  <si>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</si>
  <si>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</si>
  <si>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</si>
  <si>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</si>
  <si>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</si>
  <si>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</si>
  <si>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</si>
  <si>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</si>
  <si>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</si>
  <si>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</si>
  <si>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</si>
  <si>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</si>
  <si>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</si>
  <si>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</si>
  <si>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</si>
  <si>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</si>
  <si>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</si>
  <si>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</si>
  <si>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</si>
  <si>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</si>
  <si>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</si>
  <si>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</si>
  <si>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</si>
  <si>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</si>
  <si>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</si>
  <si>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</si>
  <si>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</si>
  <si>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</si>
  <si>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</si>
  <si>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</si>
  <si>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</si>
  <si>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</si>
  <si>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</si>
  <si>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</si>
  <si>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</si>
  <si>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</si>
  <si>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</si>
  <si>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</si>
  <si>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</si>
  <si>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</si>
  <si>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</si>
  <si>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</si>
  <si>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</si>
  <si>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</si>
  <si>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</si>
  <si>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</si>
  <si>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</si>
  <si>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</si>
  <si>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</si>
  <si>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</si>
  <si>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</si>
  <si>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</si>
  <si>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</si>
  <si>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</si>
  <si>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</si>
  <si>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</si>
  <si>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</si>
  <si>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</si>
  <si>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</si>
  <si>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</si>
  <si>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</si>
  <si>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</si>
  <si>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</si>
  <si>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</si>
  <si>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</si>
  <si>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</si>
  <si>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</si>
  <si>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</si>
  <si>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</si>
  <si>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</si>
  <si>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</si>
  <si>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</si>
  <si>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</si>
  <si>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</si>
  <si>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</si>
  <si>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</si>
  <si>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</si>
  <si>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</si>
  <si>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</si>
  <si>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</si>
  <si>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</si>
  <si>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</si>
  <si>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</si>
  <si>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</si>
  <si>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</si>
  <si>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</si>
  <si>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</si>
  <si>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</si>
  <si>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</si>
  <si>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</si>
  <si>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</si>
  <si>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</si>
  <si>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</si>
  <si>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</si>
  <si>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</si>
  <si>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</si>
  <si>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</si>
  <si>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</si>
  <si>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</si>
  <si>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</si>
  <si>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</si>
  <si>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</si>
  <si>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</si>
  <si>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</si>
  <si>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</si>
  <si>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</si>
  <si>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</si>
  <si>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</si>
  <si>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</si>
  <si>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</si>
  <si>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</si>
  <si>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</si>
  <si>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</si>
  <si>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</si>
  <si>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</si>
  <si>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</si>
  <si>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</si>
  <si>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</si>
  <si>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</si>
  <si>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</si>
  <si>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</si>
  <si>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</si>
  <si>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</si>
  <si>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</si>
  <si>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</si>
  <si>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</si>
  <si>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</si>
  <si>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</si>
  <si>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</si>
  <si>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</si>
  <si>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</si>
  <si>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</si>
  <si>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</si>
  <si>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</si>
  <si>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</si>
  <si>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</si>
  <si>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</si>
  <si>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</si>
  <si>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</si>
  <si>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</si>
  <si>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</si>
  <si>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</si>
  <si>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</si>
  <si>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</si>
  <si>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</si>
  <si>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</si>
  <si>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</si>
  <si>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</si>
  <si>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</si>
  <si>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</si>
  <si>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</si>
  <si>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</si>
  <si>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</si>
  <si>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</si>
  <si>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</si>
  <si>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</si>
  <si>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</si>
  <si>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</si>
  <si>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</si>
  <si>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</si>
  <si>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</si>
  <si>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</si>
  <si>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</si>
  <si>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</si>
  <si>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</si>
  <si>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</si>
  <si>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</si>
  <si>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</si>
  <si>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</si>
  <si>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</si>
  <si>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</si>
  <si>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</si>
  <si>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</si>
  <si>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</si>
  <si>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</si>
  <si>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</si>
  <si>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</si>
  <si>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</si>
  <si>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</si>
  <si>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</si>
  <si>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</si>
  <si>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</si>
  <si>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</si>
  <si>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</si>
  <si>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</si>
  <si>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</si>
  <si>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</si>
  <si>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</si>
  <si>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</si>
  <si>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</si>
  <si>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</si>
  <si>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</si>
  <si>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</si>
  <si>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</si>
  <si>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</si>
  <si>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</si>
  <si>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</si>
  <si>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</si>
  <si>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</si>
  <si>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</si>
  <si>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</si>
  <si>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</si>
  <si>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</si>
  <si>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</si>
  <si>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</si>
  <si>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</si>
  <si>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</si>
  <si>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</si>
  <si>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</si>
  <si>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</si>
  <si>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</si>
  <si>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</si>
  <si>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</si>
  <si>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</si>
  <si>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</si>
  <si>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</si>
  <si>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</si>
  <si>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</si>
  <si>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</si>
  <si>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</si>
  <si>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</si>
  <si>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</si>
  <si>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</si>
  <si>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</si>
  <si>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</si>
  <si>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</si>
  <si>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</si>
  <si>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</si>
  <si>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</si>
  <si>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</si>
  <si>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</si>
  <si>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</si>
  <si>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</si>
  <si>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</si>
  <si>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</si>
  <si>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</si>
  <si>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</si>
  <si>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</si>
  <si>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</si>
  <si>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</si>
  <si>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</si>
  <si>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</si>
  <si>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</si>
  <si>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</si>
  <si>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</si>
  <si>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</si>
  <si>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</si>
  <si>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</si>
  <si>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</si>
  <si>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</si>
  <si>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</si>
  <si>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</si>
  <si>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</si>
  <si>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</si>
  <si>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</si>
  <si>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</si>
  <si>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</si>
  <si>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</si>
  <si>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</si>
  <si>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</si>
  <si>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</si>
  <si>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</si>
  <si>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</si>
  <si>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</si>
  <si>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</si>
  <si>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</si>
  <si>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</si>
  <si>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</si>
  <si>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</si>
  <si>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</si>
  <si>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</si>
  <si>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</si>
  <si>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</si>
  <si>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</si>
  <si>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</si>
  <si>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</si>
  <si>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</si>
  <si>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</si>
  <si>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</si>
  <si>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</si>
  <si>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</si>
  <si>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</si>
  <si>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</si>
  <si>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</si>
  <si>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</si>
  <si>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</si>
  <si>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</si>
  <si>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</si>
  <si>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</si>
  <si>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</si>
  <si>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</si>
  <si>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</si>
  <si>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</si>
  <si>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</si>
  <si>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</si>
  <si>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</si>
  <si>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</si>
  <si>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</si>
  <si>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</si>
  <si>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</si>
  <si>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</si>
  <si>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</si>
  <si>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</si>
  <si>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</si>
  <si>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</si>
  <si>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</si>
  <si>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</si>
  <si>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</si>
  <si>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</si>
  <si>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</si>
  <si>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</si>
  <si>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</si>
  <si>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</si>
  <si>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</si>
  <si>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</si>
  <si>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</si>
  <si>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</si>
  <si>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</si>
  <si>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</si>
  <si>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</si>
  <si>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</si>
  <si>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</si>
  <si>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</si>
  <si>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</si>
  <si>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</si>
  <si>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</si>
  <si>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</si>
  <si>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</si>
  <si>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</si>
  <si>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</si>
  <si>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</si>
  <si>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</si>
  <si>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</si>
  <si>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</si>
  <si>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</si>
  <si>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</si>
  <si>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</si>
  <si>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</si>
  <si>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</si>
  <si>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</si>
  <si>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</si>
  <si>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</si>
  <si>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</si>
  <si>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</si>
  <si>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</si>
  <si>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</si>
  <si>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</si>
  <si>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</si>
  <si>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</si>
  <si>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</si>
  <si>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</si>
  <si>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</si>
  <si>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</si>
  <si>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</si>
  <si>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</si>
  <si>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</si>
  <si>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</si>
  <si>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</si>
  <si>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</si>
  <si>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</si>
  <si>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</si>
  <si>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</si>
  <si>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</si>
  <si>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</si>
  <si>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</si>
  <si>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</si>
  <si>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</si>
  <si>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</si>
  <si>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</si>
  <si>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</si>
  <si>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</si>
  <si>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</si>
  <si>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</si>
  <si>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</si>
  <si>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</si>
  <si>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</si>
  <si>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</si>
  <si>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</si>
  <si>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</si>
  <si>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</si>
  <si>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</si>
  <si>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</si>
  <si>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</si>
  <si>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</si>
  <si>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</si>
  <si>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</si>
  <si>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</si>
  <si>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</si>
  <si>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</si>
  <si>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</si>
  <si>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</si>
  <si>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</si>
  <si>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</si>
  <si>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</si>
  <si>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</si>
  <si>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</si>
  <si>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</si>
  <si>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</si>
  <si>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</si>
  <si>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</si>
  <si>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</si>
  <si>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</si>
  <si>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</si>
  <si>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</si>
  <si>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</si>
  <si>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</si>
  <si>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</si>
  <si>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</si>
  <si>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</si>
  <si>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</si>
  <si>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</si>
  <si>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</si>
  <si>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</si>
  <si>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</si>
  <si>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</si>
  <si>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</si>
  <si>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</si>
  <si>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</si>
  <si>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</si>
  <si>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</si>
  <si>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</si>
  <si>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</si>
  <si>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</si>
  <si>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</si>
  <si>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</si>
  <si>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</si>
  <si>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</si>
  <si>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</si>
  <si>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</si>
  <si>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</si>
  <si>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</si>
  <si>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</si>
  <si>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</si>
  <si>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</si>
  <si>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</si>
  <si>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</si>
  <si>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</si>
  <si>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</si>
  <si>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</si>
  <si>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</si>
  <si>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</si>
  <si>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</si>
  <si>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</si>
  <si>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</si>
  <si>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</si>
  <si>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</si>
  <si>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</si>
  <si>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</si>
  <si>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</si>
  <si>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</si>
  <si>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</si>
  <si>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</si>
  <si>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</si>
  <si>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</si>
  <si>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</si>
  <si>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</si>
  <si>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</si>
  <si>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</si>
  <si>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</si>
  <si>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</si>
  <si>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</si>
  <si>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</si>
  <si>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</si>
  <si>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</si>
  <si>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</si>
  <si>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</si>
  <si>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</si>
  <si>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</si>
  <si>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</si>
  <si>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</si>
  <si>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</si>
  <si>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</si>
  <si>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</si>
  <si>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</si>
  <si>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</si>
  <si>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</si>
  <si>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</si>
  <si>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</si>
  <si>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</si>
  <si>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</si>
  <si>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</si>
  <si>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</si>
  <si>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</si>
  <si>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</si>
  <si>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</si>
  <si>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</si>
  <si>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</si>
  <si>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</si>
  <si>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</si>
  <si>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</si>
  <si>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</si>
  <si>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</si>
  <si>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</si>
  <si>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</si>
  <si>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</si>
  <si>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</si>
  <si>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</si>
  <si>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</si>
  <si>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</si>
  <si>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</si>
  <si>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</si>
  <si>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</si>
  <si>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</si>
  <si>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</si>
  <si>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</si>
  <si>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</si>
  <si>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</si>
  <si>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</si>
  <si>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</si>
  <si>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</si>
  <si>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</si>
  <si>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</si>
  <si>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</si>
  <si>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</si>
  <si>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</si>
  <si>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</si>
  <si>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</si>
  <si>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</si>
  <si>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</si>
  <si>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</si>
  <si>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</si>
  <si>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</si>
  <si>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</si>
  <si>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</si>
  <si>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</si>
  <si>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</si>
  <si>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</si>
  <si>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</si>
  <si>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</si>
  <si>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</si>
  <si>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</si>
  <si>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</si>
  <si>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</si>
  <si>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</si>
  <si>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</si>
  <si>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</si>
  <si>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</si>
  <si>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</si>
  <si>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</si>
  <si>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</si>
  <si>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</si>
  <si>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</si>
  <si>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</si>
  <si>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</si>
  <si>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</si>
  <si>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</si>
  <si>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</si>
  <si>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</si>
  <si>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</si>
  <si>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</si>
  <si>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</si>
  <si>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</si>
  <si>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</si>
  <si>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</si>
  <si>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</si>
  <si>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</si>
  <si>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</si>
  <si>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</si>
  <si>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</si>
  <si>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</si>
  <si>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</si>
  <si>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</si>
  <si>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</si>
  <si>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</si>
  <si>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</si>
  <si>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</si>
  <si>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</si>
  <si>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</si>
  <si>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</si>
  <si>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</si>
  <si>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</si>
  <si>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</si>
  <si>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</si>
  <si>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</si>
  <si>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</si>
  <si>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</si>
  <si>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</si>
  <si>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</si>
  <si>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</si>
  <si>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</si>
  <si>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</si>
  <si>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</si>
  <si>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</si>
  <si>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</si>
  <si>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</si>
  <si>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</si>
  <si>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</si>
  <si>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</si>
  <si>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</si>
  <si>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</si>
  <si>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</si>
  <si>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</si>
  <si>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</si>
  <si>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</si>
  <si>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</si>
  <si>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</si>
  <si>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</si>
  <si>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</si>
  <si>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</si>
  <si>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</si>
  <si>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</si>
  <si>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</si>
  <si>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</si>
  <si>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</si>
  <si>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</si>
  <si>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</si>
  <si>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</si>
  <si>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</si>
  <si>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</si>
  <si>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</si>
  <si>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</si>
  <si>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</si>
  <si>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</si>
  <si>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</si>
  <si>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</si>
  <si>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</si>
  <si>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</si>
  <si>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</si>
  <si>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</si>
  <si>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</si>
  <si>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</si>
  <si>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</si>
  <si>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</si>
  <si>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</si>
  <si>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</si>
  <si>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</si>
  <si>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</si>
  <si>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</si>
  <si>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</si>
  <si>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</si>
  <si>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</si>
  <si>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</si>
  <si>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</si>
  <si>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</si>
  <si>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</si>
  <si>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</si>
  <si>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</si>
  <si>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</si>
  <si>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</si>
  <si>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</si>
  <si>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</si>
  <si>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</si>
  <si>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</si>
  <si>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</si>
  <si>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</si>
  <si>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</si>
  <si>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</si>
  <si>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</si>
  <si>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</si>
  <si>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</si>
  <si>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</si>
  <si>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</si>
  <si>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</si>
  <si>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</si>
  <si>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</si>
  <si>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</si>
  <si>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</si>
  <si>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</si>
  <si>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</si>
  <si>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</si>
  <si>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</si>
  <si>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</si>
  <si>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</si>
  <si>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</si>
  <si>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</si>
  <si>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</si>
  <si>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</si>
  <si>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</si>
  <si>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</si>
  <si>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</si>
  <si>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</si>
  <si>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</si>
  <si>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</si>
  <si>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</si>
  <si>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</si>
  <si>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</si>
  <si>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</si>
  <si>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</si>
  <si>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</si>
  <si>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</si>
  <si>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</si>
  <si>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</si>
  <si>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</si>
  <si>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</si>
  <si>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</si>
  <si>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</si>
  <si>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</si>
  <si>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</si>
  <si>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</si>
  <si>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</si>
  <si>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</si>
  <si>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</si>
  <si>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</si>
  <si>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</si>
  <si>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</si>
  <si>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</si>
  <si>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</si>
  <si>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</si>
  <si>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</si>
  <si>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</si>
  <si>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</si>
  <si>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</si>
  <si>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</si>
  <si>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</si>
  <si>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</si>
  <si>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</si>
  <si>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</si>
  <si>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</si>
  <si>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</si>
  <si>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</si>
  <si>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</si>
  <si>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</si>
  <si>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</si>
  <si>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</si>
  <si>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</si>
  <si>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</si>
  <si>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</si>
  <si>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</si>
  <si>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</si>
  <si>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</si>
  <si>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</si>
  <si>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</si>
  <si>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</si>
  <si>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</si>
  <si>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</si>
  <si>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</si>
  <si>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</si>
  <si>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</si>
  <si>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</si>
  <si>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</si>
  <si>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</si>
  <si>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</si>
  <si>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</si>
  <si>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</si>
  <si>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</si>
  <si>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</si>
  <si>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</si>
  <si>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</si>
  <si>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</si>
  <si>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</si>
  <si>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</si>
  <si>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</si>
  <si>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</si>
  <si>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</si>
  <si>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</si>
  <si>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</si>
  <si>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</si>
  <si>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</si>
  <si>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</si>
  <si>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</si>
  <si>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</si>
  <si>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</si>
  <si>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</si>
  <si>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</si>
  <si>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</si>
  <si>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</si>
  <si>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</si>
  <si>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</si>
  <si>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</si>
  <si>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</si>
  <si>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</si>
  <si>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</si>
  <si>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</si>
  <si>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</si>
  <si>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</si>
  <si>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</si>
  <si>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</si>
  <si>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</si>
  <si>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</si>
  <si>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</si>
  <si>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</si>
  <si>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</si>
  <si>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</si>
  <si>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</si>
  <si>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</si>
  <si>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</si>
  <si>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</si>
  <si>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</si>
  <si>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</si>
  <si>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</si>
  <si>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</si>
  <si>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</si>
  <si>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</si>
  <si>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</si>
  <si>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</si>
  <si>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</si>
  <si>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</si>
  <si>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</si>
  <si>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</si>
  <si>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</si>
  <si>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</si>
  <si>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</si>
  <si>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</si>
  <si>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</si>
  <si>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</si>
  <si>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</si>
  <si>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</si>
  <si>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</si>
  <si>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</si>
  <si>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</si>
  <si>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</si>
  <si>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</si>
  <si>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</si>
  <si>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</si>
  <si>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</si>
  <si>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</si>
  <si>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</si>
  <si>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</si>
  <si>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</si>
  <si>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</si>
  <si>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</si>
  <si>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</si>
  <si>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</si>
  <si>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</si>
  <si>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</si>
  <si>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</si>
  <si>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</si>
  <si>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</si>
  <si>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</si>
  <si>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</si>
  <si>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</si>
  <si>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</si>
  <si>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</si>
  <si>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</si>
  <si>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</si>
  <si>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</si>
  <si>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</si>
  <si>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</si>
  <si>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</si>
  <si>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</si>
  <si>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</si>
  <si>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</si>
  <si>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</si>
  <si>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</si>
  <si>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</si>
  <si>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</si>
  <si>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</si>
  <si>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</si>
  <si>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</si>
  <si>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</si>
  <si>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</si>
  <si>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</si>
  <si>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</si>
  <si>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</si>
  <si>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</si>
  <si>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</si>
  <si>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</si>
  <si>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</si>
  <si>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</si>
  <si>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</si>
  <si>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</si>
  <si>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</si>
  <si>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</si>
  <si>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</si>
  <si>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</si>
  <si>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</si>
  <si>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</si>
  <si>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</si>
  <si>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</si>
  <si>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</si>
  <si>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</si>
  <si>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</si>
  <si>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</si>
  <si>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</si>
  <si>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</si>
  <si>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</si>
  <si>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</si>
  <si>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</si>
  <si>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</si>
  <si>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</si>
  <si>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</si>
  <si>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</si>
  <si>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</si>
  <si>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</si>
  <si>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</si>
  <si>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</si>
  <si>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</si>
  <si>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</si>
  <si>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</si>
  <si>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</si>
  <si>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</si>
  <si>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</si>
  <si>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</si>
  <si>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</si>
  <si>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</si>
  <si>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</si>
  <si>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</si>
  <si>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</si>
  <si>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</si>
  <si>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</si>
  <si>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</si>
  <si>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</si>
  <si>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</si>
  <si>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</si>
  <si>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</si>
  <si>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</si>
  <si>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</si>
  <si>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</si>
  <si>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</si>
  <si>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</si>
  <si>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</si>
  <si>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</si>
  <si>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</si>
  <si>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</si>
  <si>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</si>
  <si>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</si>
  <si>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</si>
  <si>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</si>
  <si>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</si>
  <si>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</si>
  <si>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</si>
  <si>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</si>
  <si>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</si>
  <si>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</si>
  <si>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</si>
  <si>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</si>
  <si>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</si>
  <si>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</si>
  <si>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</si>
  <si>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</si>
  <si>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</si>
  <si>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</si>
  <si>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</si>
  <si>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</si>
  <si>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</si>
  <si>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</si>
  <si>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</si>
  <si>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</si>
  <si>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</si>
  <si>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</si>
  <si>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</si>
  <si>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</si>
  <si>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</si>
  <si>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</si>
  <si>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</si>
  <si>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</si>
  <si>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</si>
  <si>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</si>
  <si>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</si>
  <si>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</si>
  <si>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</si>
  <si>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</si>
  <si>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</si>
  <si>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</si>
  <si>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</si>
  <si>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</si>
  <si>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</si>
  <si>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</si>
  <si>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</si>
  <si>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</si>
  <si>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</si>
  <si>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</si>
  <si>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</si>
  <si>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</si>
  <si>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</si>
  <si>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</si>
  <si>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</si>
  <si>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</si>
  <si>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</si>
  <si>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</si>
  <si>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</si>
  <si>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</si>
  <si>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</si>
  <si>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</si>
  <si>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</si>
  <si>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</si>
  <si>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</si>
  <si>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</si>
  <si>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</si>
  <si>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</si>
  <si>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</si>
  <si>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</si>
  <si>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</si>
  <si>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</si>
  <si>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</si>
  <si>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</si>
  <si>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</si>
  <si>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</si>
  <si>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</si>
  <si>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</si>
  <si>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</si>
  <si>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</si>
  <si>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</si>
  <si>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</si>
  <si>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</si>
  <si>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</si>
  <si>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</si>
  <si>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</si>
  <si>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</si>
  <si>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</si>
  <si>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</si>
  <si>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</si>
  <si>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</si>
  <si>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</si>
  <si>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</si>
  <si>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</si>
  <si>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</si>
  <si>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</si>
  <si>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</si>
  <si>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</si>
  <si>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</si>
  <si>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</si>
  <si>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</si>
  <si>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</si>
  <si>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</si>
  <si>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</si>
  <si>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</si>
  <si>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</si>
  <si>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</si>
  <si>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</si>
  <si>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</si>
  <si>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</si>
  <si>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</si>
  <si>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</si>
  <si>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</si>
  <si>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</si>
  <si>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</si>
  <si>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</si>
  <si>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</si>
  <si>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</si>
  <si>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</si>
  <si>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</si>
  <si>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</si>
  <si>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</si>
  <si>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</si>
  <si>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</si>
  <si>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</si>
  <si>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</si>
  <si>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</si>
  <si>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</si>
  <si>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</si>
  <si>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</si>
  <si>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</si>
  <si>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</si>
  <si>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</si>
  <si>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</si>
  <si>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</si>
  <si>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</si>
  <si>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</si>
  <si>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</si>
  <si>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</si>
  <si>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</si>
  <si>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</si>
  <si>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</si>
  <si>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</si>
  <si>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</si>
  <si>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</si>
  <si>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</si>
  <si>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</si>
  <si>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</si>
  <si>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</si>
  <si>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</si>
  <si>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</si>
  <si>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</si>
  <si>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</si>
  <si>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</si>
  <si>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</si>
  <si>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</si>
  <si>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</si>
  <si>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</si>
  <si>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</si>
  <si>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</si>
  <si>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</si>
  <si>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</si>
  <si>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</si>
  <si>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</si>
  <si>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</si>
  <si>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</si>
  <si>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</si>
  <si>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</si>
  <si>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</si>
  <si>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</si>
  <si>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</si>
  <si>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</si>
  <si>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</si>
  <si>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</si>
  <si>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</si>
  <si>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</si>
  <si>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</si>
  <si>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</si>
  <si>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</si>
  <si>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</si>
  <si>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</si>
  <si>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</si>
  <si>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</si>
  <si>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</si>
  <si>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</si>
  <si>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</si>
  <si>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</si>
  <si>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</si>
  <si>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</si>
  <si>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</si>
  <si>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</si>
  <si>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</si>
  <si>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</si>
  <si>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</si>
  <si>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</si>
  <si>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</si>
  <si>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</si>
  <si>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</si>
  <si>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</si>
  <si>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</si>
  <si>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</si>
  <si>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</si>
  <si>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</si>
  <si>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</si>
  <si>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</si>
  <si>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</si>
  <si>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</si>
  <si>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</si>
  <si>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</si>
  <si>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</si>
  <si>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</si>
  <si>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</si>
  <si>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</si>
  <si>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</si>
  <si>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</si>
  <si>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</si>
  <si>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</si>
  <si>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</si>
  <si>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</si>
  <si>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</si>
  <si>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</si>
  <si>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</si>
  <si>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</si>
  <si>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</si>
  <si>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</si>
  <si>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</si>
  <si>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</si>
  <si>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</si>
  <si>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</si>
  <si>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</si>
  <si>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</si>
  <si>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</si>
  <si>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</si>
  <si>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</si>
  <si>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</si>
  <si>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</si>
  <si>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</si>
  <si>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</si>
  <si>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</si>
  <si>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</si>
  <si>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</si>
  <si>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</si>
  <si>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</si>
  <si>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</si>
  <si>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</si>
  <si>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</si>
  <si>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</si>
  <si>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</si>
  <si>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</si>
  <si>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</si>
  <si>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</si>
  <si>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</si>
  <si>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</si>
  <si>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</si>
  <si>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</si>
  <si>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</si>
  <si>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</si>
  <si>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</si>
  <si>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</si>
  <si>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</si>
  <si>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</si>
  <si>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</si>
  <si>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</si>
  <si>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</si>
  <si>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</si>
  <si>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</si>
  <si>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</si>
  <si>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</si>
  <si>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</si>
  <si>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</si>
  <si>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</si>
  <si>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</si>
  <si>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</si>
  <si>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</si>
  <si>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</si>
  <si>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</si>
  <si>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</si>
  <si>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</si>
  <si>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</si>
  <si>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</si>
  <si>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</si>
  <si>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</si>
  <si>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</si>
  <si>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</si>
  <si>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</si>
  <si>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</si>
  <si>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</si>
  <si>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</si>
  <si>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</si>
  <si>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</si>
  <si>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</si>
  <si>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</si>
  <si>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</si>
  <si>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</si>
  <si>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</si>
  <si>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</si>
  <si>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</si>
  <si>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</si>
  <si>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</si>
  <si>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</si>
  <si>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</si>
  <si>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</si>
  <si>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</si>
  <si>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</si>
  <si>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</si>
  <si>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</si>
  <si>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</si>
  <si>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</si>
  <si>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</si>
  <si>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</si>
  <si>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</si>
  <si>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</si>
  <si>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</si>
  <si>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</si>
  <si>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</si>
  <si>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</si>
  <si>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</si>
  <si>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</si>
  <si>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</si>
  <si>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</si>
  <si>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</si>
  <si>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</si>
  <si>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</si>
  <si>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</si>
  <si>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</si>
  <si>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</si>
  <si>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</si>
  <si>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</si>
  <si>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</si>
  <si>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</si>
  <si>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</si>
  <si>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</si>
  <si>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</si>
  <si>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</si>
  <si>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</si>
  <si>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</si>
  <si>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</si>
  <si>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</si>
  <si>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</si>
  <si>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</si>
  <si>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</si>
  <si>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</si>
  <si>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</si>
  <si>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</si>
  <si>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</si>
  <si>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</si>
  <si>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</si>
  <si>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</si>
  <si>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</si>
  <si>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</si>
  <si>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</si>
  <si>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</si>
  <si>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</si>
  <si>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</si>
  <si>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</si>
  <si>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</si>
  <si>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</si>
  <si>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</si>
  <si>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</si>
  <si>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</si>
  <si>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</si>
  <si>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</si>
  <si>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</si>
  <si>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</si>
  <si>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</si>
  <si>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</si>
  <si>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</si>
  <si>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</si>
  <si>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</si>
  <si>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</si>
  <si>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</si>
  <si>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</si>
  <si>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</si>
  <si>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</si>
  <si>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</si>
  <si>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</si>
  <si>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</si>
  <si>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</si>
  <si>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</si>
  <si>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</si>
  <si>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</si>
  <si>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</si>
  <si>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</si>
  <si>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</si>
  <si>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</si>
  <si>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</si>
  <si>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</si>
  <si>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</si>
  <si>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</si>
  <si>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</si>
  <si>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</si>
  <si>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</si>
  <si>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</si>
  <si>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</si>
  <si>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</si>
  <si>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</si>
  <si>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</si>
  <si>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</si>
  <si>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</si>
  <si>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</si>
  <si>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</si>
  <si>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</si>
  <si>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</si>
  <si>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</si>
  <si>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</si>
  <si>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</si>
  <si>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</si>
  <si>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</si>
  <si>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</si>
  <si>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</si>
  <si>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</si>
  <si>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</si>
  <si>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</si>
  <si>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</si>
  <si>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</si>
  <si>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</si>
  <si>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</si>
  <si>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</si>
  <si>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</si>
  <si>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</si>
  <si>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</si>
  <si>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</si>
  <si>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</si>
  <si>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</si>
  <si>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</si>
  <si>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</si>
  <si>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</si>
  <si>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</si>
  <si>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</si>
  <si>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</si>
  <si>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</si>
  <si>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</si>
  <si>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</si>
  <si>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</si>
  <si>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</si>
  <si>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</si>
  <si>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</si>
  <si>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</si>
  <si>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</si>
  <si>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</si>
  <si>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</si>
  <si>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</si>
  <si>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</si>
  <si>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</si>
  <si>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</si>
  <si>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</si>
  <si>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</si>
  <si>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</si>
  <si>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</si>
  <si>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</si>
  <si>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</si>
  <si>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</si>
  <si>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</si>
  <si>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</si>
  <si>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</si>
  <si>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</si>
  <si>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</si>
  <si>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</si>
  <si>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</si>
  <si>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</si>
  <si>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</si>
  <si>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</si>
  <si>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</si>
  <si>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</si>
  <si>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</si>
  <si>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</si>
  <si>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</si>
  <si>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</si>
  <si>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</si>
  <si>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</si>
  <si>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</si>
  <si>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</si>
  <si>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</si>
  <si>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</si>
  <si>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</si>
  <si>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</si>
  <si>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</si>
  <si>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</si>
  <si>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</si>
  <si>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</si>
  <si>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</si>
  <si>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</si>
  <si>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</si>
  <si>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</si>
  <si>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</si>
  <si>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</si>
  <si>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</si>
  <si>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</si>
  <si>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</si>
  <si>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</si>
  <si>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</si>
  <si>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</si>
  <si>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</si>
  <si>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</si>
  <si>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</si>
  <si>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</si>
  <si>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</si>
  <si>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</si>
  <si>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</si>
  <si>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</si>
  <si>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</si>
  <si>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</si>
  <si>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</si>
  <si>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</si>
  <si>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</si>
  <si>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</si>
  <si>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</si>
  <si>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</si>
  <si>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</si>
  <si>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</si>
  <si>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</si>
  <si>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</si>
  <si>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</si>
  <si>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</si>
  <si>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</si>
  <si>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</si>
  <si>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</si>
  <si>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</si>
  <si>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</si>
  <si>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</si>
  <si>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</si>
  <si>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</si>
  <si>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</si>
  <si>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</si>
  <si>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</si>
  <si>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</si>
  <si>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</si>
  <si>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</si>
  <si>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</si>
  <si>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</si>
  <si>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</si>
  <si>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</si>
  <si>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</si>
  <si>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</si>
  <si>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</si>
  <si>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</si>
  <si>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</si>
  <si>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</si>
  <si>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</si>
  <si>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</si>
  <si>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</si>
  <si>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</si>
  <si>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</si>
  <si>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</si>
  <si>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</si>
  <si>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</si>
  <si>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</si>
  <si>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</si>
  <si>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</si>
  <si>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</si>
  <si>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</si>
  <si>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</si>
  <si>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</si>
  <si>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</si>
  <si>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</si>
  <si>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</si>
  <si>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</si>
  <si>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</si>
  <si>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</si>
  <si>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</si>
  <si>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</si>
  <si>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</si>
  <si>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</si>
  <si>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</si>
  <si>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</si>
  <si>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</si>
  <si>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</si>
  <si>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</si>
  <si>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</si>
  <si>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</si>
  <si>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</si>
  <si>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</si>
  <si>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</si>
  <si>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</si>
  <si>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</si>
  <si>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</si>
  <si>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</si>
  <si>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</si>
  <si>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</si>
  <si>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</si>
  <si>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</si>
  <si>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</si>
  <si>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</si>
  <si>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</si>
  <si>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</si>
  <si>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</si>
  <si>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</si>
  <si>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</si>
  <si>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</si>
  <si>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</si>
  <si>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</si>
  <si>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</si>
  <si>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</si>
  <si>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</si>
  <si>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</si>
  <si>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</si>
  <si>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</si>
  <si>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</si>
  <si>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</si>
  <si>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</si>
  <si>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</si>
  <si>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</si>
  <si>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</si>
  <si>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</si>
  <si>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</si>
  <si>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</si>
  <si>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</si>
  <si>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</si>
  <si>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</si>
  <si>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</si>
  <si>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</si>
  <si>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</si>
  <si>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</si>
  <si>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</si>
  <si>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</si>
  <si>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</si>
  <si>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</si>
  <si>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</si>
  <si>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</si>
  <si>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</si>
  <si>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</si>
  <si>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</si>
  <si>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</si>
  <si>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</si>
  <si>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</si>
  <si>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</si>
  <si>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</si>
  <si>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</si>
  <si>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</si>
  <si>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</si>
  <si>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</si>
  <si>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</si>
  <si>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</si>
  <si>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</si>
  <si>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</si>
  <si>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</si>
  <si>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</si>
  <si>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</si>
  <si>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</si>
  <si>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</si>
  <si>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</si>
  <si>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</si>
  <si>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</si>
  <si>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</si>
  <si>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</si>
  <si>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</si>
  <si>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</si>
  <si>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</si>
  <si>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</si>
  <si>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</si>
  <si>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</si>
  <si>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</si>
  <si>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</si>
  <si>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</si>
  <si>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</si>
  <si>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</si>
  <si>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</si>
  <si>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</si>
  <si>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</si>
  <si>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</si>
  <si>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</si>
  <si>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</si>
  <si>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</si>
  <si>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</si>
  <si>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</si>
  <si>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</si>
  <si>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</si>
  <si>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</si>
  <si>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</si>
  <si>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</si>
  <si>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</si>
  <si>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</si>
  <si>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</si>
  <si>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</si>
  <si>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</si>
  <si>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</si>
  <si>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</si>
  <si>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</si>
  <si>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</si>
  <si>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</si>
  <si>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</si>
  <si>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</si>
  <si>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</si>
  <si>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</si>
  <si>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</si>
  <si>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</si>
  <si>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</si>
  <si>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</si>
  <si>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</si>
  <si>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</si>
  <si>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</si>
  <si>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</si>
  <si>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</si>
  <si>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</si>
  <si>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</si>
  <si>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</si>
  <si>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</si>
  <si>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</si>
  <si>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</si>
  <si>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</si>
  <si>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</si>
  <si>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</si>
  <si>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</si>
  <si>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</si>
  <si>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</si>
  <si>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</si>
  <si>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</si>
  <si>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</si>
  <si>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</si>
  <si>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</si>
  <si>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</si>
  <si>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</si>
  <si>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</si>
  <si>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</si>
  <si>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</si>
  <si>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</si>
  <si>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</si>
  <si>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</si>
  <si>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</si>
  <si>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</si>
  <si>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</si>
  <si>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</si>
  <si>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</si>
  <si>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</si>
  <si>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</si>
  <si>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</si>
  <si>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</si>
  <si>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</si>
  <si>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</si>
  <si>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</si>
  <si>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</si>
  <si>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</si>
  <si>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</si>
  <si>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</si>
  <si>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</si>
  <si>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</si>
  <si>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</si>
  <si>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</si>
  <si>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</si>
  <si>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</si>
  <si>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</si>
  <si>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</si>
  <si>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</si>
  <si>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</si>
  <si>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</si>
  <si>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</si>
  <si>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</si>
  <si>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</si>
  <si>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</si>
  <si>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</si>
  <si>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</si>
  <si>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</si>
  <si>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</si>
  <si>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</si>
  <si>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</si>
  <si>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</si>
  <si>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</si>
  <si>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</si>
  <si>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</si>
  <si>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</si>
  <si>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</si>
  <si>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</si>
  <si>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</si>
  <si>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</si>
  <si>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</si>
  <si>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</si>
  <si>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</si>
  <si>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</si>
  <si>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</si>
  <si>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</si>
  <si>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</si>
  <si>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</si>
  <si>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</si>
  <si>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</si>
  <si>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</si>
  <si>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</si>
  <si>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</si>
  <si>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</si>
  <si>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</si>
  <si>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</si>
  <si>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</si>
  <si>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</si>
  <si>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</si>
  <si>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</si>
  <si>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</si>
  <si>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</si>
  <si>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</si>
  <si>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</si>
  <si>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</si>
  <si>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</si>
  <si>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</si>
  <si>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</si>
  <si>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</si>
  <si>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</si>
  <si>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</si>
  <si>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</si>
  <si>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</si>
  <si>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</si>
  <si>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</si>
  <si>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</si>
  <si>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</si>
  <si>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</si>
  <si>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</si>
  <si>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</si>
  <si>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</si>
  <si>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</si>
  <si>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</si>
  <si>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</si>
  <si>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</si>
  <si>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</si>
  <si>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</si>
  <si>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</si>
  <si>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</si>
  <si>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</si>
  <si>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</si>
  <si>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</si>
  <si>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</si>
  <si>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</si>
  <si>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</si>
  <si>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</si>
  <si>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</si>
  <si>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</si>
  <si>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</si>
  <si>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</si>
  <si>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</si>
  <si>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</si>
  <si>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</si>
  <si>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</si>
  <si>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</si>
  <si>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</si>
  <si>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</si>
  <si>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</si>
  <si>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</si>
  <si>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</si>
  <si>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</si>
  <si>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</si>
  <si>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</si>
  <si>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</si>
  <si>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</si>
  <si>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</si>
  <si>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</si>
  <si>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</si>
  <si>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</si>
  <si>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</si>
  <si>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</si>
  <si>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</si>
  <si>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</si>
  <si>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</si>
  <si>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</si>
  <si>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</si>
  <si>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</si>
  <si>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</si>
  <si>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</si>
  <si>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</si>
  <si>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</si>
  <si>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</si>
  <si>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</si>
  <si>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</si>
  <si>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</si>
  <si>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</si>
  <si>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</si>
  <si>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</si>
  <si>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</si>
  <si>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</si>
  <si>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</si>
  <si>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</si>
  <si>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</si>
  <si>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</si>
  <si>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</si>
  <si>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</si>
  <si>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</si>
  <si>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</si>
  <si>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</si>
  <si>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</si>
  <si>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</si>
  <si>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</si>
  <si>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</si>
  <si>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</si>
  <si>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</si>
  <si>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</si>
  <si>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</si>
  <si>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</si>
  <si>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</si>
  <si>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</si>
  <si>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</si>
  <si>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</si>
  <si>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</si>
  <si>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</si>
  <si>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</si>
  <si>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</si>
  <si>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</si>
  <si>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</si>
  <si>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</si>
  <si>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</si>
  <si>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</si>
  <si>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</si>
  <si>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</si>
  <si>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</si>
  <si>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</si>
  <si>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</si>
  <si>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</si>
  <si>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</si>
  <si>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</si>
  <si>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</si>
  <si>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</si>
  <si>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</si>
  <si>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</si>
  <si>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</si>
  <si>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</si>
  <si>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</si>
  <si>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</si>
  <si>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</si>
  <si>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</si>
  <si>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</si>
  <si>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</si>
  <si>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</si>
  <si>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</si>
  <si>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</si>
  <si>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</si>
  <si>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</si>
  <si>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</si>
  <si>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</si>
  <si>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</si>
  <si>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</si>
  <si>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</si>
  <si>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</si>
  <si>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</si>
  <si>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</si>
  <si>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</si>
  <si>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</si>
  <si>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</si>
  <si>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</si>
  <si>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</si>
  <si>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</si>
  <si>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</si>
  <si>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</si>
  <si>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</si>
  <si>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</si>
  <si>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</si>
  <si>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</si>
  <si>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</si>
  <si>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</si>
  <si>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</si>
  <si>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</si>
  <si>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</si>
  <si>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</si>
  <si>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</si>
  <si>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</si>
  <si>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</si>
  <si>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</si>
  <si>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</si>
  <si>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</si>
  <si>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</si>
  <si>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</si>
  <si>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</si>
  <si>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</si>
  <si>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</si>
  <si>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</si>
  <si>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</si>
  <si>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</si>
  <si>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</si>
  <si>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</si>
  <si>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</si>
  <si>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</si>
  <si>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</si>
  <si>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</si>
  <si>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</si>
  <si>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</si>
  <si>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</si>
  <si>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</si>
  <si>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</si>
  <si>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</si>
  <si>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</si>
  <si>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</si>
  <si>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</si>
  <si>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</si>
  <si>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</si>
  <si>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</si>
  <si>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</si>
  <si>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</si>
  <si>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</si>
  <si>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</si>
  <si>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</si>
  <si>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</si>
  <si>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</si>
  <si>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</si>
  <si>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</si>
  <si>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</si>
  <si>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</si>
  <si>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</si>
  <si>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</si>
  <si>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</si>
  <si>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</si>
  <si>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</si>
  <si>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</si>
  <si>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</si>
  <si>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</si>
  <si>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</si>
  <si>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</si>
  <si>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</si>
  <si>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</si>
  <si>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</si>
  <si>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</si>
  <si>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</si>
  <si>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</si>
  <si>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</si>
  <si>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</si>
  <si>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</si>
  <si>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</si>
  <si>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</si>
  <si>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</si>
  <si>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</si>
  <si>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</si>
  <si>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</si>
  <si>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</si>
  <si>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</si>
  <si>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</si>
  <si>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</si>
  <si>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</si>
  <si>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</si>
  <si>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</si>
  <si>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</si>
  <si>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</si>
  <si>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</si>
  <si>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</si>
  <si>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</si>
  <si>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</si>
  <si>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</si>
  <si>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</si>
  <si>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</si>
  <si>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</si>
  <si>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</si>
  <si>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</si>
  <si>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</si>
  <si>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</si>
  <si>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</si>
  <si>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</si>
  <si>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</si>
  <si>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</si>
  <si>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</si>
  <si>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</si>
  <si>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</si>
  <si>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</si>
  <si>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</si>
  <si>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</si>
  <si>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</si>
  <si>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</si>
  <si>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</si>
  <si>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</si>
  <si>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</si>
  <si>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</si>
  <si>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</si>
  <si>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</si>
  <si>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</si>
  <si>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</si>
  <si>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</si>
  <si>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</si>
  <si>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</si>
  <si>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</si>
  <si>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</si>
  <si>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</si>
  <si>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</si>
  <si>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</si>
  <si>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</si>
  <si>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</si>
  <si>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</si>
  <si>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</si>
  <si>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</si>
  <si>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</si>
  <si>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</si>
  <si>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</si>
  <si>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</si>
  <si>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</si>
  <si>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</si>
  <si>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</si>
  <si>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</si>
  <si>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</si>
  <si>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</si>
  <si>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</si>
  <si>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</si>
  <si>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</si>
  <si>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</si>
  <si>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</si>
  <si>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</si>
  <si>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</si>
  <si>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</si>
  <si>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</si>
  <si>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</si>
  <si>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</si>
  <si>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</si>
  <si>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</si>
  <si>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</si>
  <si>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</si>
  <si>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</si>
  <si>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</si>
  <si>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</si>
  <si>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</si>
  <si>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</si>
  <si>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</si>
  <si>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</si>
  <si>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</si>
  <si>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</si>
  <si>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</si>
  <si>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</si>
  <si>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</si>
  <si>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</si>
  <si>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</si>
  <si>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</si>
  <si>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</si>
  <si>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</si>
  <si>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</si>
  <si>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</si>
  <si>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</si>
  <si>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</si>
  <si>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</si>
  <si>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</si>
  <si>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</si>
  <si>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</si>
  <si>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</si>
  <si>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</si>
  <si>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</si>
  <si>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</si>
  <si>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</si>
  <si>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</si>
  <si>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</si>
  <si>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</si>
  <si>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</si>
  <si>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</si>
  <si>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</si>
  <si>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</si>
  <si>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</si>
  <si>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</si>
  <si>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</si>
  <si>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</si>
  <si>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</si>
  <si>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</si>
  <si>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</si>
  <si>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</si>
  <si>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</si>
  <si>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</si>
  <si>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</si>
  <si>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</si>
  <si>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</si>
  <si>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</si>
  <si>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</si>
  <si>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</si>
  <si>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</si>
  <si>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</si>
  <si>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</si>
  <si>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</si>
  <si>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</si>
  <si>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</si>
  <si>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</si>
  <si>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</si>
  <si>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</si>
  <si>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</si>
  <si>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</si>
  <si>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</si>
  <si>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</si>
  <si>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</si>
  <si>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</si>
  <si>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</si>
  <si>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</si>
  <si>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</si>
  <si>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</si>
  <si>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</si>
  <si>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</si>
  <si>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</si>
  <si>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</si>
  <si>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</si>
  <si>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</si>
  <si>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</si>
  <si>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</si>
  <si>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</si>
  <si>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</si>
  <si>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</si>
  <si>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</si>
  <si>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</si>
  <si>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</si>
  <si>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</si>
  <si>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</si>
  <si>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</si>
  <si>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</si>
  <si>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</si>
  <si>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</si>
  <si>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</si>
  <si>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</si>
  <si>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</si>
  <si>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</si>
  <si>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</si>
  <si>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</si>
  <si>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</si>
  <si>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</si>
  <si>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</si>
  <si>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</si>
  <si>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</si>
  <si>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</si>
  <si>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</si>
  <si>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</si>
  <si>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</si>
  <si>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</si>
  <si>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</si>
  <si>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</si>
  <si>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</si>
  <si>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</si>
  <si>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</si>
  <si>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</si>
  <si>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</si>
  <si>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</si>
  <si>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</si>
  <si>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</si>
  <si>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</si>
  <si>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</si>
  <si>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</si>
  <si>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</si>
  <si>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</si>
  <si>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</si>
  <si>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</si>
  <si>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</si>
  <si>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</si>
  <si>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</si>
  <si>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</si>
  <si>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</si>
  <si>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</si>
  <si>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</si>
  <si>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</si>
  <si>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</si>
  <si>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</si>
  <si>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</si>
  <si>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</si>
  <si>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</si>
  <si>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</si>
  <si>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</si>
  <si>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</si>
  <si>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</si>
  <si>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</si>
  <si>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</si>
  <si>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</si>
  <si>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</si>
  <si>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</si>
  <si>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</si>
  <si>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</si>
  <si>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</si>
  <si>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</si>
  <si>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</si>
  <si>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</si>
  <si>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</si>
  <si>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</si>
  <si>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</si>
  <si>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</si>
  <si>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</si>
  <si>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</si>
  <si>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</si>
  <si>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</si>
  <si>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</si>
  <si>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</si>
  <si>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</si>
  <si>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</si>
  <si>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</si>
  <si>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</si>
  <si>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</si>
  <si>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</si>
  <si>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</si>
  <si>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</si>
  <si>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</si>
  <si>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</si>
  <si>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</si>
  <si>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</si>
  <si>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</si>
  <si>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</si>
  <si>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</si>
  <si>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</si>
  <si>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</si>
  <si>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</si>
  <si>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</si>
  <si>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</si>
  <si>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</si>
  <si>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</si>
  <si>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</si>
  <si>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</si>
  <si>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</si>
  <si>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</si>
  <si>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</si>
  <si>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</si>
  <si>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</si>
  <si>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</si>
  <si>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</si>
  <si>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</si>
  <si>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</si>
  <si>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</si>
  <si>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</si>
  <si>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</si>
  <si>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</si>
  <si>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</si>
  <si>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</si>
  <si>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</si>
  <si>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</si>
  <si>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</si>
  <si>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</si>
  <si>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</si>
  <si>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</si>
  <si>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</si>
  <si>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</si>
  <si>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</si>
  <si>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</si>
  <si>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</si>
  <si>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</si>
  <si>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</si>
  <si>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</si>
  <si>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</si>
  <si>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</si>
  <si>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</si>
  <si>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</si>
  <si>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</si>
  <si>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</si>
  <si>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</si>
  <si>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</si>
  <si>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</si>
  <si>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</si>
  <si>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</si>
  <si>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</si>
  <si>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</si>
  <si>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</si>
  <si>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</si>
  <si>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</si>
  <si>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</si>
  <si>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</si>
  <si>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</si>
  <si>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</si>
  <si>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</si>
  <si>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</si>
  <si>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</si>
  <si>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</si>
  <si>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</si>
  <si>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</si>
  <si>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</si>
  <si>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</si>
  <si>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</si>
  <si>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</si>
  <si>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</si>
  <si>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</si>
  <si>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</si>
  <si>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</si>
  <si>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</si>
  <si>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</si>
  <si>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</si>
  <si>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</si>
  <si>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</si>
  <si>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</si>
  <si>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</si>
  <si>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</si>
  <si>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</si>
  <si>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</si>
  <si>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</si>
  <si>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</si>
  <si>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</si>
  <si>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</si>
  <si>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</si>
  <si>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</si>
  <si>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</si>
  <si>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</si>
  <si>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</si>
  <si>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</si>
  <si>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</si>
  <si>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</si>
  <si>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</si>
  <si>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</si>
  <si>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</si>
  <si>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</si>
  <si>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</si>
  <si>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</si>
  <si>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</si>
  <si>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</si>
  <si>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</si>
  <si>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</si>
  <si>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</si>
  <si>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</si>
  <si>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</si>
  <si>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</si>
  <si>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</si>
  <si>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</si>
  <si>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</si>
  <si>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</si>
  <si>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</si>
  <si>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</si>
  <si>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</si>
  <si>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</si>
  <si>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</si>
  <si>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</si>
  <si>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</si>
  <si>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</si>
  <si>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</si>
  <si>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</si>
  <si>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</si>
  <si>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</si>
  <si>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</si>
  <si>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</si>
  <si>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</si>
  <si>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</si>
  <si>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</si>
  <si>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</si>
  <si>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</si>
  <si>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</si>
  <si>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</si>
  <si>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</si>
  <si>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</si>
  <si>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</si>
  <si>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</si>
  <si>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</si>
  <si>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</si>
  <si>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</si>
  <si>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</si>
  <si>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</si>
  <si>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</si>
  <si>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</si>
  <si>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</si>
  <si>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</si>
  <si>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</si>
  <si>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</si>
  <si>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</si>
  <si>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</si>
  <si>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</si>
  <si>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</si>
  <si>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</si>
  <si>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</si>
  <si>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</si>
  <si>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</si>
  <si>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</si>
  <si>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</si>
  <si>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</si>
  <si>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</si>
  <si>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</si>
  <si>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</si>
  <si>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</si>
  <si>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</si>
  <si>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</si>
  <si>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</si>
  <si>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</si>
  <si>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</si>
  <si>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</si>
  <si>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</si>
  <si>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</si>
  <si>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</si>
  <si>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</si>
  <si>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</si>
  <si>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</si>
  <si>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</si>
  <si>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</si>
  <si>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</si>
  <si>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</si>
  <si>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</si>
  <si>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</si>
  <si>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</si>
  <si>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</si>
  <si>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</si>
  <si>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</si>
  <si>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</si>
  <si>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</si>
  <si>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</si>
  <si>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</si>
  <si>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</si>
  <si>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</si>
  <si>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</si>
  <si>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</si>
  <si>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</si>
  <si>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</si>
  <si>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</si>
  <si>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</si>
  <si>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</si>
  <si>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</si>
  <si>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</si>
  <si>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</si>
  <si>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</si>
  <si>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</si>
  <si>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</si>
  <si>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</si>
  <si>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</si>
  <si>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</si>
  <si>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</si>
  <si>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</si>
  <si>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</si>
  <si>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</si>
  <si>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</si>
  <si>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</si>
  <si>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</si>
  <si>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</si>
  <si>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</si>
  <si>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</si>
  <si>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</si>
  <si>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</si>
  <si>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</si>
  <si>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</si>
  <si>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</si>
  <si>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</si>
  <si>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</si>
  <si>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</si>
  <si>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</si>
  <si>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</si>
  <si>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</si>
  <si>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</si>
  <si>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</si>
  <si>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</si>
  <si>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</si>
  <si>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</si>
  <si>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</si>
  <si>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</si>
  <si>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</si>
  <si>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</si>
  <si>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</si>
  <si>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</si>
  <si>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</si>
  <si>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</si>
  <si>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</si>
  <si>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</si>
  <si>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</si>
  <si>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</si>
  <si>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</si>
  <si>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</si>
  <si>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</si>
  <si>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</si>
  <si>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</si>
  <si>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</si>
  <si>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</si>
  <si>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</si>
  <si>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</si>
  <si>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</si>
  <si>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</si>
  <si>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</si>
  <si>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</si>
  <si>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</si>
  <si>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</si>
  <si>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</si>
  <si>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</si>
  <si>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</si>
  <si>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</si>
  <si>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</si>
  <si>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</si>
  <si>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</si>
  <si>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</si>
  <si>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</si>
  <si>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</si>
  <si>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</si>
  <si>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</si>
  <si>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</si>
  <si>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</si>
  <si>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</si>
  <si>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</si>
  <si>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</si>
  <si>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</si>
  <si>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</si>
  <si>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</si>
  <si>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</si>
  <si>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</si>
  <si>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</si>
  <si>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</si>
  <si>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</si>
  <si>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</si>
  <si>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</si>
  <si>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</si>
  <si>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</si>
  <si>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</si>
  <si>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</si>
  <si>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</si>
  <si>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</si>
  <si>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</si>
  <si>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</si>
  <si>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</si>
  <si>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</si>
  <si>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</si>
  <si>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</si>
  <si>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</si>
  <si>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</si>
  <si>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</si>
  <si>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</si>
  <si>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</si>
  <si>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</si>
  <si>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</si>
  <si>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</si>
  <si>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</si>
  <si>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</si>
  <si>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</si>
  <si>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</si>
  <si>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</si>
  <si>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</si>
  <si>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</si>
  <si>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</si>
  <si>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</si>
  <si>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</si>
  <si>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</si>
  <si>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</si>
  <si>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</si>
  <si>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</si>
  <si>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</si>
  <si>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</si>
  <si>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</si>
  <si>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</si>
  <si>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</si>
  <si>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</si>
  <si>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</si>
  <si>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</si>
  <si>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</si>
  <si>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</si>
  <si>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</si>
  <si>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</si>
  <si>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</si>
  <si>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</si>
  <si>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</si>
  <si>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</si>
  <si>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</si>
  <si>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</si>
  <si>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</si>
  <si>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</si>
  <si>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</si>
  <si>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</si>
  <si>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</si>
  <si>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</si>
  <si>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</si>
  <si>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</si>
  <si>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</si>
  <si>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</si>
  <si>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</si>
  <si>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</si>
  <si>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</si>
  <si>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</si>
  <si>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</si>
  <si>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</si>
  <si>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</si>
  <si>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</si>
  <si>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</si>
  <si>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</si>
  <si>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</si>
  <si>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</si>
  <si>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</si>
  <si>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</si>
  <si>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</si>
  <si>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</si>
  <si>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</si>
  <si>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</si>
  <si>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</si>
  <si>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</si>
  <si>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</si>
  <si>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</si>
  <si>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</si>
  <si>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</si>
  <si>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</si>
  <si>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</si>
  <si>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</si>
  <si>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</si>
  <si>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</si>
  <si>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</si>
  <si>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</si>
  <si>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</si>
  <si>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</si>
  <si>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</si>
  <si>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</si>
  <si>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</si>
  <si>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</si>
  <si>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</si>
  <si>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</si>
  <si>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</si>
  <si>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</si>
  <si>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</si>
  <si>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</si>
  <si>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</si>
  <si>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</si>
  <si>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</si>
  <si>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</si>
  <si>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</si>
  <si>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</si>
  <si>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</si>
  <si>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</si>
  <si>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</si>
  <si>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</si>
  <si>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</si>
  <si>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</si>
  <si>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</si>
  <si>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</si>
  <si>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</si>
  <si>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</si>
  <si>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</si>
  <si>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</si>
  <si>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</si>
  <si>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</si>
  <si>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</si>
  <si>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</si>
  <si>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</si>
  <si>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</si>
  <si>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</si>
  <si>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</si>
  <si>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</si>
  <si>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</si>
  <si>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</si>
  <si>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</si>
  <si>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</si>
  <si>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</si>
  <si>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</si>
  <si>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</si>
  <si>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</si>
  <si>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</si>
  <si>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</si>
  <si>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</si>
  <si>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</si>
  <si>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</si>
  <si>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</si>
  <si>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</si>
  <si>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</si>
  <si>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</si>
  <si>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</si>
  <si>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</si>
  <si>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</si>
  <si>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</si>
  <si>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</si>
  <si>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</si>
  <si>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</si>
  <si>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</si>
  <si>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</si>
  <si>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</si>
  <si>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</si>
  <si>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</si>
  <si>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</si>
  <si>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</si>
  <si>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</si>
  <si>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</si>
  <si>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</si>
  <si>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</si>
  <si>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</si>
  <si>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</si>
  <si>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</si>
  <si>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</si>
  <si>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</si>
  <si>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</si>
  <si>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</si>
  <si>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</si>
  <si>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</si>
  <si>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</si>
  <si>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</si>
  <si>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</si>
  <si>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</si>
  <si>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</si>
  <si>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</si>
  <si>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</si>
  <si>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</si>
  <si>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</si>
  <si>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</si>
  <si>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</si>
  <si>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</si>
  <si>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</si>
  <si>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</si>
  <si>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</si>
  <si>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</si>
  <si>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</si>
  <si>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</si>
  <si>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</si>
  <si>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</si>
  <si>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</si>
  <si>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</si>
  <si>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</si>
  <si>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</si>
  <si>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</si>
  <si>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</si>
  <si>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</si>
  <si>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</si>
  <si>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</si>
  <si>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</si>
  <si>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</si>
  <si>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</si>
  <si>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</si>
  <si>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</si>
  <si>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</si>
  <si>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</si>
  <si>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</si>
  <si>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</si>
  <si>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</si>
  <si>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</si>
  <si>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</si>
  <si>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</si>
  <si>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</si>
  <si>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</si>
  <si>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</si>
  <si>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</si>
  <si>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</si>
  <si>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</si>
  <si>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</si>
  <si>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</si>
  <si>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</si>
  <si>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</si>
  <si>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</si>
  <si>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</si>
  <si>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</si>
  <si>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</si>
  <si>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</si>
  <si>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</si>
  <si>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</si>
  <si>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</si>
  <si>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</si>
  <si>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</si>
  <si>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</si>
  <si>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</si>
  <si>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</si>
  <si>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</si>
  <si>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</si>
  <si>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</si>
  <si>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</si>
  <si>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</si>
  <si>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</si>
  <si>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</si>
  <si>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</si>
  <si>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</si>
  <si>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</si>
  <si>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</si>
  <si>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</si>
  <si>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</si>
  <si>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</si>
  <si>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</si>
  <si>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</si>
  <si>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</si>
  <si>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</si>
  <si>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</si>
  <si>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</si>
  <si>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</si>
  <si>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</si>
  <si>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</si>
  <si>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</si>
  <si>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</si>
  <si>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</si>
  <si>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</si>
  <si>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</si>
  <si>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</si>
  <si>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</si>
  <si>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</si>
  <si>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</si>
  <si>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</si>
  <si>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</si>
  <si>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</si>
  <si>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</si>
  <si>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</si>
  <si>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</si>
  <si>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</si>
  <si>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</si>
  <si>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</si>
  <si>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</si>
  <si>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</si>
  <si>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</si>
  <si>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</si>
  <si>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</si>
  <si>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</si>
  <si>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</si>
  <si>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</si>
  <si>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</si>
  <si>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</si>
  <si>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</si>
  <si>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</si>
  <si>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</si>
  <si>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</si>
  <si>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</si>
  <si>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</si>
  <si>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</si>
  <si>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</si>
  <si>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</si>
  <si>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</si>
  <si>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</si>
  <si>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</si>
  <si>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</si>
  <si>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</si>
  <si>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</si>
  <si>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</si>
  <si>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</si>
  <si>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</si>
  <si>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</si>
  <si>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</si>
  <si>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</si>
  <si>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</si>
  <si>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</si>
  <si>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</si>
  <si>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</si>
  <si>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</si>
  <si>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</si>
  <si>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</si>
  <si>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</si>
  <si>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</si>
  <si>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</si>
  <si>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</si>
  <si>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</si>
  <si>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</si>
  <si>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</si>
  <si>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</si>
  <si>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</si>
  <si>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</si>
  <si>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</si>
  <si>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</si>
  <si>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</si>
  <si>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</si>
  <si>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</si>
  <si>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</si>
  <si>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</si>
  <si>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</si>
  <si>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</si>
  <si>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</si>
  <si>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</si>
  <si>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</si>
  <si>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</si>
  <si>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</si>
  <si>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</si>
  <si>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</si>
  <si>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</si>
  <si>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</si>
  <si>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</si>
  <si>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</si>
  <si>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</si>
  <si>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</si>
  <si>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</si>
  <si>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</si>
  <si>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</si>
  <si>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</si>
  <si>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</si>
  <si>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</si>
  <si>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</si>
  <si>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</si>
  <si>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</si>
  <si>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</si>
  <si>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</si>
  <si>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</si>
  <si>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</si>
  <si>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</si>
  <si>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</si>
  <si>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</si>
  <si>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</si>
  <si>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</si>
  <si>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</si>
  <si>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</si>
  <si>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</si>
  <si>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</si>
  <si>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</si>
  <si>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</si>
  <si>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</si>
  <si>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</si>
  <si>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</si>
  <si>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</si>
  <si>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</si>
  <si>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</si>
  <si>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</si>
  <si>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</si>
  <si>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</si>
  <si>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</si>
  <si>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</si>
  <si>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</si>
  <si>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</si>
  <si>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</si>
  <si>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</si>
  <si>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</si>
  <si>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</si>
  <si>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</si>
  <si>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</si>
  <si>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</si>
  <si>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</si>
  <si>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</si>
  <si>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</si>
  <si>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</si>
  <si>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</si>
  <si>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</si>
  <si>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</si>
  <si>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</si>
  <si>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</si>
  <si>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</si>
  <si>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</si>
  <si>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</si>
  <si>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</si>
  <si>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</si>
  <si>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</si>
  <si>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</si>
  <si>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</si>
  <si>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</si>
  <si>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</si>
  <si>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</si>
  <si>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</si>
  <si>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</si>
  <si>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</si>
  <si>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</si>
  <si>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</si>
  <si>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</si>
  <si>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</si>
  <si>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</si>
  <si>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</si>
  <si>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</si>
  <si>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</si>
  <si>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</si>
  <si>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</si>
  <si>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</si>
  <si>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</si>
  <si>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</si>
  <si>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</si>
  <si>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</si>
  <si>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</si>
  <si>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</si>
  <si>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</si>
  <si>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</si>
  <si>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</si>
  <si>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</si>
  <si>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</si>
  <si>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</si>
  <si>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</si>
  <si>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</si>
  <si>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</si>
  <si>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</si>
  <si>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</si>
  <si>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</si>
  <si>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</si>
  <si>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</si>
  <si>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</si>
  <si>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</si>
  <si>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</si>
  <si>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</si>
  <si>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</si>
  <si>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</si>
  <si>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</si>
  <si>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</si>
  <si>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</si>
  <si>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</si>
  <si>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</si>
  <si>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</si>
  <si>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</si>
  <si>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</si>
  <si>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</si>
  <si>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</si>
  <si>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</si>
  <si>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</si>
  <si>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</si>
  <si>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</si>
  <si>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</si>
  <si>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</si>
  <si>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</si>
  <si>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</si>
  <si>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</si>
  <si>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</si>
  <si>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</si>
  <si>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</si>
  <si>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</si>
  <si>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</si>
  <si>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</si>
  <si>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</si>
  <si>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</si>
  <si>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</si>
  <si>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</si>
  <si>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</si>
  <si>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</si>
  <si>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</si>
  <si>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</si>
  <si>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</si>
  <si>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</si>
  <si>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</si>
  <si>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</si>
  <si>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</si>
  <si>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</si>
  <si>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</si>
  <si>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</si>
  <si>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</si>
  <si>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</si>
  <si>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</si>
  <si>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</si>
  <si>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</si>
  <si>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</si>
  <si>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</si>
  <si>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</si>
  <si>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</si>
  <si>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</si>
  <si>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</si>
  <si>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</si>
  <si>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</si>
  <si>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</si>
  <si>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</si>
  <si>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</si>
  <si>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</si>
  <si>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</si>
  <si>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</si>
  <si>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</si>
  <si>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</si>
  <si>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</si>
  <si>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</si>
  <si>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</si>
  <si>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</si>
  <si>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</si>
  <si>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</si>
  <si>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</si>
  <si>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</si>
  <si>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</si>
  <si>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</si>
  <si>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</si>
  <si>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</si>
  <si>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</si>
  <si>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</si>
  <si>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</si>
  <si>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</si>
  <si>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</si>
  <si>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</si>
  <si>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</si>
  <si>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</si>
  <si>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</si>
  <si>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</si>
  <si>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</si>
  <si>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</si>
  <si>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</si>
  <si>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</si>
  <si>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</si>
  <si>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</si>
  <si>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</si>
  <si>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</si>
  <si>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</si>
  <si>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</si>
  <si>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</si>
  <si>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</si>
  <si>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</si>
  <si>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</si>
  <si>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</si>
  <si>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</si>
  <si>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</si>
  <si>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</si>
  <si>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</si>
  <si>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</si>
  <si>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</si>
  <si>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</si>
  <si>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</si>
  <si>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</si>
  <si>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</si>
  <si>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</si>
  <si>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</si>
  <si>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</si>
  <si>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</si>
  <si>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</si>
  <si>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</si>
  <si>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</si>
  <si>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</si>
  <si>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</si>
  <si>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</si>
  <si>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</si>
  <si>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</si>
  <si>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</si>
  <si>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</si>
  <si>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</si>
  <si>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</si>
  <si>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</si>
  <si>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</si>
  <si>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</si>
  <si>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</si>
  <si>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</si>
  <si>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</si>
  <si>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</si>
  <si>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</si>
  <si>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</si>
  <si>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</si>
  <si>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</si>
  <si>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</si>
  <si>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</si>
  <si>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</si>
  <si>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</si>
  <si>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</si>
  <si>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</si>
  <si>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</si>
  <si>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</si>
  <si>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</si>
  <si>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</si>
  <si>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</si>
  <si>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</si>
  <si>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</si>
  <si>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</si>
  <si>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</si>
  <si>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</si>
  <si>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</si>
  <si>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</si>
  <si>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</si>
  <si>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</si>
  <si>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</si>
  <si>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</si>
  <si>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</si>
  <si>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</si>
  <si>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</si>
  <si>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</si>
  <si>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</si>
  <si>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</si>
  <si>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</si>
  <si>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</si>
  <si>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</si>
  <si>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</si>
  <si>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</si>
  <si>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</si>
  <si>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</si>
  <si>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</si>
  <si>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</si>
  <si>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</si>
  <si>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</si>
  <si>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</si>
  <si>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</si>
  <si>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</si>
  <si>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</si>
  <si>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</si>
  <si>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</si>
  <si>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</si>
  <si>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</si>
  <si>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</si>
  <si>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</si>
  <si>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</si>
  <si>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</si>
  <si>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</si>
  <si>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</si>
  <si>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</si>
  <si>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</si>
  <si>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</si>
  <si>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</si>
  <si>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</si>
  <si>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</si>
  <si>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</si>
  <si>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</si>
  <si>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</si>
  <si>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</si>
  <si>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</si>
  <si>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</si>
  <si>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</si>
  <si>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</si>
  <si>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</si>
  <si>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</si>
  <si>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</si>
  <si>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</si>
  <si>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</si>
  <si>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</si>
  <si>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</si>
  <si>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</si>
  <si>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</si>
  <si>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</si>
  <si>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</si>
  <si>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</si>
  <si>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</si>
  <si>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</si>
  <si>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</si>
  <si>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</si>
  <si>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</si>
  <si>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</si>
  <si>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</si>
  <si>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</si>
  <si>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</si>
  <si>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</si>
  <si>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</si>
  <si>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</si>
  <si>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</si>
  <si>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</si>
  <si>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</si>
  <si>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</si>
  <si>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</si>
  <si>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</si>
  <si>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</si>
  <si>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</si>
  <si>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</si>
  <si>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</si>
  <si>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</si>
  <si>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</si>
  <si>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</si>
  <si>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</si>
  <si>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</si>
  <si>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</si>
  <si>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</si>
  <si>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</si>
  <si>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</si>
  <si>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</si>
  <si>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</si>
  <si>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</si>
  <si>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</si>
  <si>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</si>
  <si>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</si>
  <si>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</si>
  <si>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</si>
  <si>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</si>
  <si>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</si>
  <si>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</si>
  <si>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</si>
  <si>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</si>
  <si>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</si>
  <si>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</si>
  <si>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</si>
  <si>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</si>
  <si>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</si>
  <si>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</si>
  <si>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</si>
  <si>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</si>
  <si>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</si>
  <si>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</si>
  <si>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</si>
  <si>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</si>
  <si>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</si>
  <si>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</si>
  <si>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</si>
  <si>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</si>
  <si>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</si>
  <si>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</si>
  <si>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</si>
  <si>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</si>
  <si>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</si>
  <si>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</si>
  <si>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</si>
  <si>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</si>
  <si>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</si>
  <si>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</si>
  <si>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</si>
  <si>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</si>
  <si>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</si>
  <si>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</si>
  <si>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</si>
  <si>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</si>
  <si>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</si>
  <si>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</si>
  <si>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</si>
  <si>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</si>
  <si>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</si>
  <si>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</si>
  <si>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</si>
  <si>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</si>
  <si>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</si>
  <si>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</si>
  <si>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</si>
  <si>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</si>
  <si>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</si>
  <si>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</si>
  <si>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</si>
  <si>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</si>
  <si>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</si>
  <si>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</si>
  <si>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</si>
  <si>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</si>
  <si>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</si>
  <si>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</si>
  <si>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</si>
  <si>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</si>
  <si>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</si>
  <si>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</si>
  <si>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</si>
  <si>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</si>
  <si>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</si>
  <si>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</si>
  <si>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</si>
  <si>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</si>
  <si>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</si>
  <si>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</si>
  <si>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</si>
  <si>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</si>
  <si>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</si>
  <si>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</si>
  <si>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</si>
  <si>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</si>
  <si>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</si>
  <si>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</si>
  <si>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</si>
  <si>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</si>
  <si>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</si>
  <si>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</si>
  <si>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</si>
  <si>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</si>
  <si>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</si>
  <si>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</si>
  <si>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</si>
  <si>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</si>
  <si>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</si>
  <si>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</si>
  <si>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</si>
  <si>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</si>
  <si>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</si>
  <si>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</si>
  <si>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</si>
  <si>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</si>
  <si>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</si>
  <si>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</si>
  <si>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</si>
  <si>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</si>
  <si>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</si>
  <si>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</si>
  <si>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</si>
  <si>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</si>
  <si>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</si>
  <si>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</si>
  <si>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</si>
  <si>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</si>
  <si>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</si>
  <si>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</si>
  <si>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</si>
  <si>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</si>
  <si>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</si>
  <si>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</si>
  <si>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</si>
  <si>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</si>
  <si>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</si>
  <si>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</si>
  <si>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</si>
  <si>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</si>
  <si>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</si>
  <si>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</si>
  <si>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</si>
  <si>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</si>
  <si>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</si>
  <si>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</si>
  <si>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</si>
  <si>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</si>
  <si>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</si>
  <si>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</si>
  <si>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</si>
  <si>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</si>
  <si>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</si>
  <si>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</si>
  <si>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</si>
  <si>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</si>
  <si>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</si>
  <si>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</si>
  <si>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</si>
  <si>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</si>
  <si>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</si>
  <si>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</si>
  <si>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</si>
  <si>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</si>
  <si>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</si>
  <si>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</si>
  <si>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</si>
  <si>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</si>
  <si>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</si>
  <si>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</si>
  <si>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</si>
  <si>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</si>
  <si>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</si>
  <si>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</si>
  <si>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</si>
  <si>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</si>
  <si>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</si>
  <si>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</si>
  <si>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</si>
  <si>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</si>
  <si>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</si>
  <si>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</si>
  <si>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</si>
  <si>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</si>
  <si>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</si>
  <si>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</si>
  <si>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</si>
  <si>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</si>
  <si>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</si>
  <si>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</si>
  <si>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</si>
  <si>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</si>
  <si>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</si>
  <si>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</si>
  <si>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</si>
  <si>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</si>
  <si>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</si>
  <si>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</si>
  <si>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</si>
  <si>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</si>
  <si>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</si>
  <si>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</si>
  <si>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</si>
  <si>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</si>
  <si>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</si>
  <si>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</si>
  <si>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</si>
  <si>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</si>
  <si>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</si>
  <si>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</si>
  <si>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</si>
  <si>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</si>
  <si>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</si>
  <si>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</si>
  <si>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</si>
  <si>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</si>
  <si>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</si>
  <si>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</si>
  <si>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</si>
  <si>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</si>
  <si>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</si>
  <si>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</si>
  <si>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</si>
  <si>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</si>
  <si>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</si>
  <si>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</si>
  <si>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</si>
  <si>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</si>
  <si>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</si>
  <si>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</si>
  <si>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</si>
  <si>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</si>
  <si>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</si>
  <si>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</si>
  <si>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</si>
  <si>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</si>
  <si>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</si>
  <si>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</si>
  <si>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</si>
  <si>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</si>
  <si>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</si>
  <si>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</si>
  <si>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</si>
  <si>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</si>
  <si>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</si>
  <si>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</si>
  <si>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</si>
  <si>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</si>
  <si>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</si>
  <si>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</si>
  <si>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</si>
  <si>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</si>
  <si>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</si>
  <si>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</si>
  <si>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</si>
  <si>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</si>
  <si>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</si>
  <si>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</si>
  <si>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</si>
  <si>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</si>
  <si>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</si>
  <si>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</si>
  <si>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</si>
  <si>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</si>
  <si>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</si>
  <si>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</si>
  <si>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</si>
  <si>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</si>
  <si>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</si>
  <si>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</si>
  <si>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</si>
  <si>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</si>
  <si>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</si>
  <si>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</si>
  <si>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</si>
  <si>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</si>
  <si>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</si>
  <si>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</si>
  <si>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</si>
  <si>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</si>
  <si>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</si>
  <si>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</si>
  <si>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</si>
  <si>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</si>
  <si>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</si>
  <si>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</si>
  <si>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</si>
  <si>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</si>
  <si>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</si>
  <si>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</si>
  <si>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</si>
  <si>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</si>
  <si>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</si>
  <si>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</si>
  <si>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</si>
  <si>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</si>
  <si>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</si>
  <si>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</si>
  <si>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</si>
  <si>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</si>
  <si>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</si>
  <si>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</si>
  <si>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</si>
  <si>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</si>
  <si>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</si>
  <si>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</si>
  <si>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</si>
  <si>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</si>
  <si>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</si>
  <si>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</si>
  <si>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</si>
  <si>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</si>
  <si>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</si>
  <si>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</si>
  <si>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</si>
  <si>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</si>
  <si>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</si>
  <si>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</si>
  <si>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</si>
  <si>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</si>
  <si>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</si>
  <si>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</si>
  <si>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</si>
  <si>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</si>
  <si>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</si>
  <si>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</si>
  <si>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</si>
  <si>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</si>
  <si>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</si>
  <si>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</si>
  <si>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</si>
  <si>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</si>
  <si>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</si>
  <si>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</si>
  <si>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</si>
  <si>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</si>
  <si>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</si>
  <si>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</si>
  <si>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</si>
  <si>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</si>
  <si>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</si>
  <si>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</si>
  <si>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</si>
  <si>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</si>
  <si>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</si>
  <si>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</si>
  <si>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</si>
  <si>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</si>
  <si>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</si>
  <si>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</si>
  <si>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</si>
  <si>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</si>
  <si>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</si>
  <si>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</si>
  <si>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</si>
  <si>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</si>
  <si>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</si>
  <si>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</si>
  <si>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</si>
  <si>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</si>
  <si>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</si>
  <si>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</si>
  <si>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</si>
  <si>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</si>
  <si>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</si>
  <si>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</si>
  <si>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</si>
  <si>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</si>
  <si>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</si>
  <si>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</si>
  <si>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</si>
  <si>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</si>
  <si>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</si>
  <si>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</si>
  <si>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</si>
  <si>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</si>
  <si>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</si>
  <si>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</si>
  <si>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</si>
  <si>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</si>
  <si>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</si>
  <si>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</si>
  <si>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</si>
  <si>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</si>
  <si>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</si>
  <si>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</si>
  <si>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</si>
  <si>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</si>
  <si>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</si>
  <si>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</si>
  <si>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</si>
  <si>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</si>
  <si>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</si>
  <si>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</si>
  <si>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</si>
  <si>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</si>
  <si>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</si>
  <si>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</si>
  <si>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</si>
  <si>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</si>
  <si>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</si>
  <si>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</si>
  <si>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</si>
  <si>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</si>
  <si>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</si>
  <si>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</si>
  <si>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</si>
  <si>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</si>
  <si>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</si>
  <si>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</si>
  <si>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</si>
  <si>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</si>
  <si>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</si>
  <si>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</si>
  <si>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</si>
  <si>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</si>
  <si>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</si>
  <si>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</si>
  <si>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</si>
  <si>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</si>
  <si>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</si>
  <si>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</si>
  <si>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</si>
  <si>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</si>
  <si>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</si>
  <si>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</si>
  <si>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</si>
  <si>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</si>
  <si>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</si>
  <si>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</si>
  <si>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</si>
  <si>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</si>
  <si>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</si>
  <si>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</si>
  <si>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</si>
  <si>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</si>
  <si>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</si>
  <si>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</si>
  <si>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</si>
  <si>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</si>
  <si>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</si>
  <si>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</si>
  <si>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</si>
  <si>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</si>
  <si>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</si>
  <si>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</si>
  <si>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</si>
  <si>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</si>
  <si>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</si>
  <si>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</si>
  <si>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</si>
  <si>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</si>
  <si>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</si>
  <si>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</si>
  <si>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</si>
  <si>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</si>
  <si>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</si>
  <si>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</si>
  <si>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</si>
  <si>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</si>
  <si>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</si>
  <si>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</si>
  <si>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</si>
  <si>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</si>
  <si>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</si>
  <si>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</si>
  <si>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</si>
  <si>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</si>
  <si>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</si>
  <si>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</si>
  <si>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</si>
  <si>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</si>
  <si>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</si>
  <si>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</si>
  <si>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</si>
  <si>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</si>
  <si>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</si>
  <si>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</si>
  <si>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</si>
  <si>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</si>
  <si>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</si>
  <si>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</si>
  <si>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</si>
  <si>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</si>
  <si>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</si>
  <si>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</si>
  <si>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</si>
  <si>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</si>
  <si>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</si>
  <si>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</si>
  <si>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</si>
  <si>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</si>
  <si>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</si>
  <si>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</si>
  <si>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</si>
  <si>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</si>
  <si>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</si>
  <si>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</si>
  <si>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</si>
  <si>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</si>
  <si>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</si>
  <si>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</si>
  <si>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</si>
  <si>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</si>
  <si>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</si>
  <si>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</si>
  <si>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</si>
  <si>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</si>
  <si>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</si>
  <si>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</si>
  <si>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</si>
  <si>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</si>
  <si>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</si>
  <si>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</si>
  <si>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</si>
  <si>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</si>
  <si>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</si>
  <si>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</si>
  <si>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</si>
  <si>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</si>
  <si>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</si>
  <si>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</si>
  <si>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</si>
  <si>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</si>
  <si>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</si>
  <si>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</si>
  <si>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</si>
  <si>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</si>
  <si>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</si>
  <si>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</si>
  <si>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</si>
  <si>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</si>
  <si>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</si>
  <si>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</si>
  <si>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</si>
  <si>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</si>
  <si>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</si>
  <si>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</si>
  <si>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</si>
  <si>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</si>
  <si>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</si>
  <si>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</si>
  <si>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</si>
  <si>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</si>
  <si>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</si>
  <si>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</si>
  <si>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</si>
  <si>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</si>
  <si>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</si>
  <si>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</si>
  <si>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</si>
  <si>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</si>
  <si>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</si>
  <si>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</si>
  <si>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</si>
  <si>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</si>
  <si>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</si>
  <si>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</si>
  <si>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</si>
  <si>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</si>
  <si>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</si>
  <si>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</si>
  <si>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</si>
  <si>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</si>
  <si>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</si>
  <si>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</si>
  <si>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</si>
  <si>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</si>
  <si>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</si>
  <si>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</si>
  <si>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</si>
  <si>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</si>
  <si>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</si>
  <si>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</si>
  <si>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</si>
  <si>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</si>
  <si>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</si>
  <si>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</si>
  <si>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</si>
  <si>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</si>
  <si>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</si>
  <si>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</si>
  <si>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</si>
  <si>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</si>
  <si>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</si>
  <si>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</si>
  <si>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</si>
  <si>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</si>
  <si>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</si>
  <si>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</si>
  <si>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</si>
  <si>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</si>
  <si>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</si>
  <si>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</si>
  <si>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</si>
  <si>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</si>
  <si>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</si>
  <si>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</si>
  <si>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</si>
  <si>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</si>
  <si>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</si>
  <si>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</si>
  <si>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</si>
  <si>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</si>
  <si>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</si>
  <si>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</si>
  <si>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</si>
  <si>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</si>
  <si>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</si>
  <si>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</si>
  <si>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</si>
  <si>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</si>
  <si>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</si>
  <si>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</si>
  <si>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</si>
  <si>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</si>
  <si>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</si>
  <si>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</si>
  <si>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</si>
  <si>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</si>
  <si>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</si>
  <si>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</si>
  <si>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</si>
  <si>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</si>
  <si>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</si>
  <si>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</si>
  <si>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</si>
  <si>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</si>
  <si>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</si>
  <si>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</si>
  <si>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</si>
  <si>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</si>
  <si>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</si>
  <si>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</si>
  <si>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</si>
  <si>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</si>
  <si>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</si>
  <si>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</si>
  <si>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</si>
  <si>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</si>
  <si>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</si>
  <si>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</si>
  <si>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</si>
  <si>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</si>
  <si>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</si>
  <si>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</si>
  <si>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</si>
  <si>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</si>
  <si>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</si>
  <si>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</si>
  <si>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</si>
  <si>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</si>
  <si>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</si>
  <si>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</si>
  <si>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</si>
  <si>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</si>
  <si>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</si>
  <si>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</si>
  <si>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</si>
  <si>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</si>
  <si>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</si>
  <si>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</si>
  <si>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</si>
  <si>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</si>
  <si>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</si>
  <si>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</si>
  <si>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</si>
  <si>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</si>
  <si>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</si>
  <si>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</si>
  <si>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</si>
  <si>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</si>
  <si>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</si>
  <si>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</si>
  <si>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</si>
  <si>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</si>
  <si>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</si>
  <si>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</si>
  <si>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</si>
  <si>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</si>
  <si>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</si>
  <si>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</si>
  <si>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</si>
  <si>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</si>
  <si>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</si>
  <si>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</si>
  <si>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</si>
  <si>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</si>
  <si>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</si>
  <si>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</si>
  <si>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</si>
  <si>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</si>
  <si>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</si>
  <si>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</si>
  <si>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</si>
  <si>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</si>
  <si>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</si>
  <si>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</si>
  <si>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</si>
  <si>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</si>
  <si>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</si>
  <si>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</si>
  <si>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</si>
  <si>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</si>
  <si>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</si>
  <si>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</si>
  <si>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</si>
  <si>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</si>
  <si>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</si>
  <si>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</si>
  <si>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</si>
  <si>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</si>
  <si>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</si>
  <si>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</si>
  <si>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</si>
  <si>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</si>
  <si>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</si>
  <si>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</si>
  <si>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</si>
  <si>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</si>
  <si>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</si>
  <si>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</si>
  <si>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</si>
  <si>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</si>
  <si>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</si>
  <si>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</si>
  <si>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</si>
  <si>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</si>
  <si>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</si>
  <si>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</si>
  <si>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</si>
  <si>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</si>
  <si>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</si>
  <si>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</si>
  <si>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</si>
  <si>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</si>
  <si>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</si>
  <si>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</si>
  <si>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</si>
  <si>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</si>
  <si>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</si>
  <si>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</si>
  <si>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</si>
  <si>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</si>
  <si>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</si>
  <si>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</si>
  <si>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</si>
  <si>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</si>
  <si>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</si>
  <si>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</si>
  <si>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</si>
  <si>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</si>
  <si>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</si>
  <si>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</si>
  <si>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</si>
  <si>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</si>
  <si>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</si>
  <si>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</si>
  <si>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</si>
  <si>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</si>
  <si>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</si>
  <si>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</si>
  <si>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</si>
  <si>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</si>
  <si>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</si>
  <si>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</si>
  <si>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</si>
  <si>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</si>
  <si>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</si>
  <si>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</si>
  <si>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</si>
  <si>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</si>
  <si>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</si>
  <si>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</si>
  <si>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</si>
  <si>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</si>
  <si>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</si>
  <si>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</si>
  <si>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</si>
  <si>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</si>
  <si>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</si>
  <si>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</si>
  <si>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</si>
  <si>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</si>
  <si>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</si>
  <si>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</si>
  <si>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</si>
  <si>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</si>
  <si>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</si>
  <si>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</si>
  <si>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</si>
  <si>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</si>
  <si>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</si>
  <si>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</si>
  <si>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</si>
  <si>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</si>
  <si>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</si>
  <si>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</si>
  <si>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</si>
  <si>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</si>
  <si>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</si>
  <si>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</si>
  <si>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</si>
  <si>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</si>
  <si>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</si>
  <si>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</si>
  <si>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</si>
  <si>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</si>
  <si>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</si>
  <si>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</si>
  <si>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</si>
  <si>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</si>
  <si>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</si>
  <si>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</si>
  <si>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</si>
  <si>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</si>
  <si>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</si>
  <si>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</si>
  <si>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</si>
  <si>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</si>
  <si>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</si>
  <si>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</si>
  <si>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</si>
  <si>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</si>
  <si>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</si>
  <si>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</si>
  <si>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</si>
  <si>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</si>
  <si>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</si>
  <si>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</si>
  <si>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</si>
  <si>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</si>
  <si>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</si>
  <si>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</si>
  <si>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</si>
  <si>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</si>
  <si>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</si>
  <si>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</si>
  <si>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</si>
  <si>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</si>
  <si>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</si>
  <si>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</si>
  <si>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</si>
  <si>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</si>
  <si>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</si>
  <si>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</si>
  <si>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</si>
  <si>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</si>
  <si>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</si>
  <si>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</si>
  <si>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</si>
  <si>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</si>
  <si>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</si>
  <si>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</si>
  <si>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</si>
  <si>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</si>
  <si>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</si>
  <si>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</si>
  <si>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</si>
  <si>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</si>
  <si>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</si>
  <si>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</si>
  <si>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</si>
  <si>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</si>
  <si>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</si>
  <si>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</si>
  <si>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</si>
  <si>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</si>
  <si>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</si>
  <si>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</si>
  <si>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</si>
  <si>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</si>
  <si>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</si>
  <si>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</si>
  <si>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</si>
  <si>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</si>
  <si>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</si>
  <si>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</si>
  <si>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</si>
  <si>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</si>
  <si>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</si>
  <si>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</si>
  <si>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</si>
  <si>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</si>
  <si>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</si>
  <si>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</si>
  <si>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</si>
  <si>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</si>
  <si>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</si>
  <si>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</si>
  <si>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</si>
  <si>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</si>
  <si>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</si>
  <si>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</si>
  <si>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</si>
  <si>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</si>
  <si>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</si>
  <si>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</si>
  <si>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</si>
  <si>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</si>
  <si>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</si>
  <si>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</si>
  <si>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</si>
  <si>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</si>
  <si>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</si>
  <si>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</si>
  <si>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</si>
  <si>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</si>
  <si>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</si>
  <si>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</si>
  <si>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</si>
  <si>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</si>
  <si>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</si>
  <si>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</si>
  <si>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</si>
  <si>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</si>
  <si>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</si>
  <si>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</si>
  <si>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</si>
  <si>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</si>
  <si>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</si>
  <si>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</si>
  <si>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</si>
  <si>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</si>
  <si>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</si>
  <si>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</si>
  <si>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</si>
  <si>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</si>
  <si>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</si>
  <si>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</si>
  <si>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</si>
  <si>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</si>
  <si>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</si>
  <si>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</si>
  <si>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</si>
  <si>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</si>
  <si>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</si>
  <si>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</si>
  <si>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</si>
  <si>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</si>
  <si>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</si>
  <si>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</si>
  <si>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</si>
  <si>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</si>
  <si>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</si>
  <si>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</si>
  <si>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</si>
  <si>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</si>
  <si>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</si>
  <si>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</si>
  <si>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</si>
  <si>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</si>
  <si>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</si>
  <si>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</si>
  <si>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</si>
  <si>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</si>
  <si>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</si>
  <si>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</si>
  <si>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</si>
  <si>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</si>
  <si>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</si>
  <si>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</si>
  <si>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</si>
  <si>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</si>
  <si>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</si>
  <si>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</si>
  <si>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</si>
  <si>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</si>
  <si>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</si>
  <si>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</si>
  <si>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</si>
  <si>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</si>
  <si>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</si>
  <si>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</si>
  <si>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</si>
  <si>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</si>
  <si>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</si>
  <si>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</si>
  <si>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</si>
  <si>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</si>
  <si>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</si>
  <si>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</si>
  <si>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</si>
  <si>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</si>
  <si>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</si>
  <si>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</si>
  <si>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</si>
  <si>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</si>
  <si>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</si>
  <si>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</si>
  <si>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</si>
  <si>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</si>
  <si>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</si>
  <si>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</si>
  <si>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</si>
  <si>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</si>
  <si>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</si>
  <si>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</si>
  <si>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</si>
  <si>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</si>
  <si>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</si>
  <si>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</si>
  <si>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</si>
  <si>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</si>
  <si>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</si>
  <si>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</si>
  <si>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</si>
  <si>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</si>
  <si>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</si>
  <si>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</si>
  <si>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</si>
  <si>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</si>
  <si>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</si>
  <si>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</si>
  <si>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</si>
  <si>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</si>
  <si>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</si>
  <si>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</si>
  <si>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</si>
  <si>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</si>
  <si>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</si>
  <si>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</si>
  <si>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</si>
  <si>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</si>
  <si>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</si>
  <si>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</si>
  <si>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</si>
  <si>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</si>
  <si>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</si>
  <si>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</si>
  <si>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</si>
  <si>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</si>
  <si>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</si>
  <si>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</si>
  <si>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</si>
  <si>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</si>
  <si>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</si>
  <si>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</si>
  <si>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</si>
  <si>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</si>
  <si>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</si>
  <si>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</si>
  <si>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</si>
  <si>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</si>
  <si>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</si>
  <si>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</si>
  <si>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</si>
  <si>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</si>
  <si>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</si>
  <si>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</si>
  <si>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</si>
  <si>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</si>
  <si>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</si>
  <si>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</si>
  <si>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</si>
  <si>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</si>
  <si>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</si>
  <si>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</si>
  <si>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</si>
  <si>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</si>
  <si>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</si>
  <si>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</si>
  <si>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</si>
  <si>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</si>
  <si>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</si>
  <si>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</si>
  <si>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</si>
  <si>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</si>
  <si>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</si>
  <si>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</si>
  <si>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</si>
  <si>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</si>
  <si>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</si>
  <si>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</si>
  <si>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</si>
  <si>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</si>
  <si>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</si>
  <si>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</si>
  <si>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</si>
  <si>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</si>
  <si>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</si>
  <si>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</si>
  <si>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</si>
  <si>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</si>
  <si>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</si>
  <si>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</si>
  <si>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</si>
  <si>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</si>
  <si>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</si>
  <si>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</si>
  <si>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</si>
  <si>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</si>
  <si>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</si>
  <si>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</si>
  <si>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</si>
  <si>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</si>
  <si>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</si>
  <si>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</si>
  <si>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</si>
  <si>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</si>
  <si>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</si>
  <si>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</si>
  <si>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</si>
  <si>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</si>
  <si>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</si>
  <si>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</si>
  <si>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</si>
  <si>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</si>
  <si>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</si>
  <si>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</si>
  <si>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</si>
  <si>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</si>
  <si>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</si>
  <si>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</si>
  <si>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</si>
  <si>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</si>
  <si>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</si>
  <si>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</si>
  <si>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</si>
  <si>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</si>
  <si>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</si>
  <si>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</si>
  <si>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</si>
  <si>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</si>
  <si>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</si>
  <si>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</si>
  <si>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</si>
  <si>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</si>
  <si>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</si>
  <si>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</si>
  <si>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</si>
  <si>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</si>
  <si>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</si>
  <si>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</si>
  <si>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</si>
  <si>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</si>
  <si>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</si>
  <si>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</si>
  <si>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</si>
  <si>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</si>
  <si>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</si>
  <si>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</si>
  <si>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</si>
  <si>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</si>
  <si>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</si>
  <si>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</si>
  <si>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</si>
  <si>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</si>
  <si>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</si>
  <si>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</si>
  <si>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</si>
  <si>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</si>
  <si>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</si>
  <si>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</si>
  <si>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</si>
  <si>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</si>
  <si>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</si>
  <si>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</si>
  <si>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</si>
  <si>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</si>
  <si>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</si>
  <si>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</si>
  <si>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</si>
  <si>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</si>
  <si>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</si>
  <si>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</si>
  <si>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</si>
  <si>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</si>
  <si>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</si>
  <si>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</si>
  <si>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</si>
  <si>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</si>
  <si>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</si>
  <si>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</si>
  <si>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</si>
  <si>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</si>
  <si>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</si>
  <si>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</si>
  <si>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</si>
  <si>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</si>
  <si>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</si>
  <si>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</si>
  <si>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</si>
  <si>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</si>
  <si>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</si>
  <si>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</si>
  <si>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</si>
  <si>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</si>
  <si>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</si>
  <si>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</si>
  <si>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</si>
  <si>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</si>
  <si>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</si>
  <si>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</si>
  <si>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</si>
  <si>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</si>
  <si>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</si>
  <si>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</si>
  <si>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</si>
  <si>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</si>
  <si>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</si>
  <si>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</si>
  <si>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</si>
  <si>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</si>
  <si>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</si>
  <si>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</si>
  <si>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</si>
  <si>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</si>
  <si>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</si>
  <si>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</si>
  <si>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</si>
  <si>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</si>
  <si>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</si>
  <si>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</si>
  <si>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</si>
  <si>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</si>
  <si>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</si>
  <si>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</si>
  <si>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</si>
  <si>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</si>
  <si>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</si>
  <si>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</si>
  <si>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</si>
  <si>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</si>
  <si>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</si>
  <si>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</si>
  <si>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</si>
  <si>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</si>
  <si>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</si>
  <si>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</si>
  <si>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</si>
  <si>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</si>
  <si>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</si>
  <si>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</si>
  <si>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</si>
  <si>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</si>
  <si>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</si>
  <si>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</si>
  <si>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</si>
  <si>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</si>
  <si>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</si>
  <si>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</si>
  <si>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</si>
  <si>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</si>
  <si>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</si>
  <si>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</si>
  <si>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</si>
  <si>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</si>
  <si>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</si>
  <si>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</si>
  <si>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</si>
  <si>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</si>
  <si>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</si>
  <si>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</si>
  <si>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</si>
  <si>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</si>
  <si>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</si>
  <si>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</si>
  <si>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</si>
  <si>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</si>
  <si>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</si>
  <si>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</si>
  <si>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</si>
  <si>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</si>
  <si>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</si>
  <si>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</si>
  <si>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</si>
  <si>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</si>
  <si>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</si>
  <si>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</si>
  <si>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</si>
  <si>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</si>
  <si>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</si>
  <si>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</si>
  <si>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</si>
  <si>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</si>
  <si>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</si>
  <si>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</si>
  <si>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</si>
  <si>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</si>
  <si>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</si>
  <si>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</si>
  <si>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</si>
  <si>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</si>
  <si>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</si>
  <si>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</si>
  <si>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</si>
  <si>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</si>
  <si>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</si>
  <si>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</si>
  <si>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</si>
  <si>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</si>
  <si>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</si>
  <si>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</si>
  <si>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</si>
  <si>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</si>
  <si>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</si>
  <si>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</si>
  <si>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</si>
  <si>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</si>
  <si>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</si>
  <si>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</si>
  <si>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</si>
  <si>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</si>
  <si>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</si>
  <si>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</si>
  <si>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</si>
  <si>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</si>
  <si>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</si>
  <si>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</si>
  <si>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</si>
  <si>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</si>
  <si>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</si>
  <si>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</si>
  <si>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</si>
  <si>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</si>
  <si>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</si>
  <si>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</si>
  <si>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</si>
  <si>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</si>
  <si>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</si>
  <si>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</si>
  <si>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</si>
  <si>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</si>
  <si>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</si>
  <si>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</si>
  <si>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</si>
  <si>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</si>
  <si>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</si>
  <si>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</si>
  <si>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</si>
  <si>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</si>
  <si>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</si>
  <si>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</si>
  <si>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</si>
  <si>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</si>
  <si>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</si>
  <si>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</si>
  <si>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</si>
  <si>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</si>
  <si>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</si>
  <si>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</si>
  <si>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</si>
  <si>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</si>
  <si>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</si>
  <si>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</si>
  <si>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</si>
  <si>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</si>
  <si>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</si>
  <si>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</si>
  <si>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</si>
  <si>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</si>
  <si>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</si>
  <si>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</si>
  <si>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</si>
  <si>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</si>
  <si>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</si>
  <si>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</si>
  <si>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</si>
  <si>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</si>
  <si>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</si>
  <si>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</si>
  <si>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</si>
  <si>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</si>
  <si>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</si>
  <si>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</si>
  <si>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</si>
  <si>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</si>
  <si>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</si>
  <si>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</si>
  <si>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</si>
  <si>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</si>
  <si>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</si>
  <si>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</si>
  <si>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</si>
  <si>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</si>
  <si>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</si>
  <si>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</si>
  <si>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</si>
  <si>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</si>
  <si>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</si>
  <si>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</si>
  <si>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</si>
  <si>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</si>
  <si>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</si>
  <si>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</si>
  <si>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</si>
  <si>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</si>
  <si>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</si>
  <si>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</si>
  <si>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</si>
  <si>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</si>
  <si>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</si>
  <si>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</si>
  <si>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</si>
  <si>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</si>
  <si>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</si>
  <si>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</si>
  <si>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</si>
  <si>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</si>
  <si>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</si>
  <si>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</si>
  <si>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</si>
  <si>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</si>
  <si>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</si>
  <si>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</si>
  <si>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</si>
  <si>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</si>
  <si>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</si>
  <si>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</si>
  <si>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</si>
  <si>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</si>
  <si>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</si>
  <si>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</si>
  <si>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</si>
  <si>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</si>
  <si>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</si>
  <si>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</si>
  <si>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</si>
  <si>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</si>
  <si>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</si>
  <si>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</si>
  <si>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</si>
  <si>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</si>
  <si>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</si>
  <si>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</si>
  <si>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</si>
  <si>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</si>
  <si>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</si>
  <si>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</si>
  <si>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</si>
  <si>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</si>
  <si>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</si>
  <si>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</si>
  <si>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</si>
  <si>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</si>
  <si>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</si>
  <si>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</si>
  <si>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</si>
  <si>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</si>
  <si>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</si>
  <si>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</si>
  <si>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</si>
  <si>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</si>
  <si>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</si>
  <si>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</si>
  <si>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</si>
  <si>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</si>
  <si>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</si>
  <si>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</si>
  <si>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</si>
  <si>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</si>
  <si>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</si>
  <si>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</si>
  <si>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</si>
  <si>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</si>
  <si>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</si>
  <si>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</si>
  <si>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</si>
  <si>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</si>
  <si>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</si>
  <si>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</si>
  <si>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</si>
  <si>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</si>
  <si>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</si>
  <si>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</si>
  <si>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</si>
  <si>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</si>
  <si>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</si>
  <si>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</si>
  <si>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</si>
  <si>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</si>
  <si>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</si>
  <si>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</si>
  <si>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</si>
  <si>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</si>
  <si>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</si>
  <si>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</si>
  <si>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</si>
  <si>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</si>
  <si>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</si>
  <si>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</si>
  <si>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</si>
  <si>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</si>
  <si>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</si>
  <si>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</si>
  <si>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</si>
  <si>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</si>
  <si>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</si>
  <si>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</si>
  <si>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</si>
  <si>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</si>
  <si>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</si>
  <si>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</si>
  <si>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</si>
  <si>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</si>
  <si>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</si>
  <si>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</si>
  <si>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</si>
  <si>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</si>
  <si>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</si>
  <si>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</si>
  <si>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</si>
  <si>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</si>
  <si>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</si>
  <si>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</si>
  <si>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</si>
  <si>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</si>
  <si>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</si>
  <si>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</si>
  <si>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</si>
  <si>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</si>
  <si>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</si>
  <si>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</si>
  <si>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</si>
  <si>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</si>
  <si>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</si>
  <si>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</si>
  <si>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</si>
  <si>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</si>
  <si>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</si>
  <si>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</si>
  <si>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</si>
  <si>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</si>
  <si>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</si>
  <si>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</si>
  <si>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</si>
  <si>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</si>
  <si>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</si>
  <si>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</si>
  <si>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</si>
  <si>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</si>
  <si>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</si>
  <si>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</si>
  <si>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</si>
  <si>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</si>
  <si>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</si>
  <si>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</si>
  <si>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</si>
  <si>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</si>
  <si>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</si>
  <si>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</si>
  <si>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</si>
  <si>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</si>
  <si>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</si>
  <si>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</si>
  <si>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</si>
  <si>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</si>
  <si>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</si>
  <si>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</si>
  <si>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</si>
  <si>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</si>
  <si>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</si>
  <si>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</si>
  <si>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</si>
  <si>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</si>
  <si>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</si>
  <si>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</si>
  <si>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</si>
  <si>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</si>
  <si>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</si>
  <si>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</si>
  <si>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</si>
  <si>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</si>
  <si>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</si>
  <si>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</si>
  <si>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</si>
  <si>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</si>
  <si>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</si>
  <si>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</si>
  <si>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</si>
  <si>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</si>
  <si>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</si>
  <si>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</si>
  <si>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</si>
  <si>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</si>
  <si>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</si>
  <si>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</si>
  <si>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</si>
  <si>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</si>
  <si>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</si>
  <si>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</si>
  <si>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</si>
  <si>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</si>
  <si>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</si>
  <si>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</si>
  <si>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</si>
  <si>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</si>
  <si>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</si>
  <si>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</si>
  <si>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</si>
  <si>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</si>
  <si>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</si>
  <si>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</si>
  <si>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</si>
  <si>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</si>
  <si>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</si>
  <si>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</si>
  <si>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</si>
  <si>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</si>
  <si>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</si>
  <si>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</si>
  <si>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</si>
  <si>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</si>
  <si>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</si>
  <si>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</si>
  <si>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</si>
  <si>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</si>
  <si>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</si>
  <si>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</si>
  <si>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</si>
  <si>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</si>
  <si>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</si>
  <si>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</si>
  <si>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</si>
  <si>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</si>
  <si>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</si>
  <si>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</si>
  <si>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</si>
  <si>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</si>
  <si>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</si>
  <si>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</si>
  <si>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</si>
  <si>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</si>
  <si>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</si>
  <si>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</si>
  <si>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</si>
  <si>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</si>
  <si>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</si>
  <si>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</si>
  <si>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</si>
  <si>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</si>
  <si>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</si>
  <si>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</si>
  <si>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</si>
  <si>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</si>
  <si>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</si>
  <si>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</si>
  <si>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</si>
  <si>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</si>
  <si>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</si>
  <si>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</si>
  <si>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</si>
  <si>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</si>
  <si>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</si>
  <si>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</si>
  <si>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</si>
  <si>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</si>
  <si>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</si>
  <si>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</si>
  <si>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</si>
  <si>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</si>
  <si>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</si>
  <si>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</si>
  <si>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</si>
  <si>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</si>
  <si>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</si>
  <si>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</si>
  <si>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</si>
  <si>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</si>
  <si>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</si>
  <si>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</si>
  <si>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</si>
  <si>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</si>
  <si>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</si>
  <si>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</si>
  <si>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</si>
  <si>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</si>
  <si>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</si>
  <si>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</si>
  <si>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</si>
  <si>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</si>
  <si>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</si>
  <si>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</si>
  <si>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</si>
  <si>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</si>
  <si>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</si>
  <si>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</si>
  <si>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</si>
  <si>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</si>
  <si>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</si>
  <si>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</si>
  <si>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</si>
  <si>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</si>
  <si>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</si>
  <si>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</si>
  <si>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</si>
  <si>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</si>
  <si>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</si>
  <si>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</si>
  <si>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</si>
  <si>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</si>
  <si>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</si>
  <si>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</si>
  <si>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</si>
  <si>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</si>
  <si>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</si>
  <si>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</si>
  <si>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</si>
  <si>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</si>
  <si>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</si>
  <si>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</si>
  <si>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</si>
  <si>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</si>
  <si>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</si>
  <si>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</si>
  <si>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</si>
  <si>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</si>
  <si>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</si>
  <si>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</si>
  <si>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</si>
  <si>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</si>
  <si>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</si>
  <si>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</si>
  <si>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</si>
  <si>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</si>
  <si>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</si>
  <si>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</si>
  <si>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</si>
  <si>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</si>
  <si>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</si>
  <si>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</si>
  <si>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</si>
  <si>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</si>
  <si>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</si>
  <si>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</si>
  <si>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</si>
  <si>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</si>
  <si>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</si>
  <si>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</si>
  <si>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</si>
  <si>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</si>
  <si>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</si>
  <si>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</si>
  <si>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</si>
  <si>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</si>
  <si>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</si>
  <si>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</si>
  <si>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</si>
  <si>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</si>
  <si>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</si>
  <si>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</si>
  <si>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</si>
  <si>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</si>
  <si>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</si>
  <si>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</si>
  <si>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</si>
  <si>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</si>
  <si>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</si>
  <si>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</si>
  <si>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</si>
  <si>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</si>
  <si>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</si>
  <si>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</si>
  <si>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</si>
  <si>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</si>
  <si>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</si>
  <si>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</si>
  <si>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</si>
  <si>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</si>
  <si>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</si>
  <si>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</si>
  <si>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</si>
  <si>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</si>
  <si>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</si>
  <si>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</si>
  <si>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</si>
  <si>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</si>
  <si>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</si>
  <si>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</si>
  <si>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</si>
  <si>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</si>
  <si>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</si>
  <si>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</si>
  <si>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</si>
  <si>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</si>
  <si>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</si>
  <si>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</si>
  <si>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</si>
  <si>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</si>
  <si>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</si>
  <si>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</si>
  <si>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</si>
  <si>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</si>
  <si>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</si>
  <si>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</si>
  <si>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</si>
  <si>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</si>
  <si>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</si>
  <si>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</si>
  <si>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</si>
  <si>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</si>
  <si>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</si>
  <si>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</si>
  <si>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</si>
  <si>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</si>
  <si>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</si>
  <si>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</si>
  <si>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</si>
  <si>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</si>
  <si>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</si>
  <si>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</si>
  <si>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</si>
  <si>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</si>
  <si>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</si>
  <si>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</si>
  <si>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</si>
  <si>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</si>
  <si>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</si>
  <si>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</si>
  <si>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</si>
  <si>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</si>
  <si>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</si>
  <si>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</si>
  <si>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</si>
  <si>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</si>
  <si>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</si>
  <si>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</si>
  <si>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</si>
  <si>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</si>
  <si>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</si>
  <si>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</si>
  <si>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</si>
  <si>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</si>
  <si>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</si>
  <si>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</si>
  <si>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</si>
  <si>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</si>
  <si>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</si>
  <si>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</si>
  <si>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</si>
  <si>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</si>
  <si>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</si>
  <si>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</si>
  <si>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</si>
  <si>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</si>
  <si>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</si>
  <si>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</si>
  <si>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</si>
  <si>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</si>
  <si>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</si>
  <si>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</si>
  <si>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</si>
  <si>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</si>
  <si>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</si>
  <si>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</si>
  <si>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</si>
  <si>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</si>
  <si>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</si>
  <si>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</si>
  <si>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</si>
  <si>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</si>
  <si>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</si>
  <si>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</si>
  <si>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</si>
  <si>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</si>
  <si>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</si>
  <si>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</si>
  <si>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</si>
  <si>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</si>
  <si>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</si>
  <si>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</si>
  <si>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</si>
  <si>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</si>
  <si>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</si>
  <si>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</si>
  <si>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</si>
  <si>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</si>
  <si>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</si>
  <si>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</si>
  <si>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</si>
  <si>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</si>
  <si>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</si>
  <si>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</si>
  <si>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</si>
  <si>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</si>
  <si>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</si>
  <si>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</si>
  <si>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</si>
  <si>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</si>
  <si>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</si>
  <si>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</si>
  <si>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</si>
  <si>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</si>
  <si>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</si>
  <si>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</si>
  <si>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</si>
  <si>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</si>
  <si>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</si>
  <si>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</si>
  <si>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</si>
  <si>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</si>
  <si>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</si>
  <si>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</si>
  <si>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</si>
  <si>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</si>
  <si>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</si>
  <si>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</si>
  <si>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</si>
  <si>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</si>
  <si>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</si>
  <si>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</si>
  <si>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</si>
  <si>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</si>
  <si>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</si>
  <si>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</si>
  <si>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</si>
  <si>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</si>
  <si>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</si>
  <si>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</si>
  <si>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</si>
  <si>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</si>
  <si>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</si>
  <si>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</si>
  <si>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</si>
  <si>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</si>
  <si>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</si>
  <si>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</si>
  <si>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</si>
  <si>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</si>
  <si>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</si>
  <si>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</si>
  <si>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</si>
  <si>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</si>
  <si>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</si>
  <si>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</si>
  <si>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</si>
  <si>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</si>
  <si>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</si>
  <si>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</si>
  <si>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</si>
  <si>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</si>
  <si>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</si>
  <si>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</si>
  <si>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</si>
  <si>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</si>
  <si>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</si>
  <si>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</si>
  <si>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</si>
  <si>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</si>
  <si>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</si>
  <si>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</si>
  <si>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</si>
  <si>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</si>
  <si>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</si>
  <si>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</si>
  <si>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</si>
  <si>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</si>
  <si>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</si>
  <si>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</si>
  <si>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</si>
  <si>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</si>
  <si>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</si>
  <si>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</si>
  <si>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</si>
  <si>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</si>
  <si>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</si>
  <si>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</si>
  <si>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</si>
  <si>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</si>
  <si>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</si>
  <si>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</si>
  <si>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</si>
  <si>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</si>
  <si>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</si>
  <si>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</si>
  <si>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</si>
  <si>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</si>
  <si>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</si>
  <si>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</si>
  <si>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</si>
  <si>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</si>
  <si>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</si>
  <si>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</si>
  <si>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</si>
  <si>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</si>
  <si>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</si>
  <si>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</si>
  <si>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</si>
  <si>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</si>
  <si>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</si>
  <si>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</si>
  <si>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</si>
  <si>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</si>
  <si>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</si>
  <si>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</si>
  <si>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</si>
  <si>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</si>
  <si>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</si>
  <si>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</si>
  <si>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</si>
  <si>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</si>
  <si>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</si>
  <si>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</si>
  <si>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</si>
  <si>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</si>
  <si>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</si>
  <si>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</si>
  <si>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</si>
  <si>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</si>
  <si>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</si>
  <si>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</si>
  <si>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</si>
  <si>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</si>
  <si>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</si>
  <si>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</si>
  <si>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</si>
  <si>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</si>
  <si>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</si>
  <si>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</si>
  <si>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</si>
  <si>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</si>
  <si>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</si>
  <si>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</si>
  <si>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</si>
  <si>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</si>
  <si>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</si>
  <si>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</si>
  <si>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</si>
  <si>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</si>
  <si>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</si>
  <si>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</si>
  <si>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</si>
  <si>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</si>
  <si>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</si>
  <si>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</si>
  <si>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</si>
  <si>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</si>
  <si>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</si>
  <si>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</si>
  <si>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</si>
  <si>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</si>
  <si>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</si>
  <si>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</si>
  <si>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</si>
  <si>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</si>
  <si>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</si>
  <si>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</si>
  <si>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</si>
  <si>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</si>
  <si>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</si>
  <si>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</si>
  <si>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</si>
  <si>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</si>
  <si>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</si>
  <si>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</si>
  <si>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</si>
  <si>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</si>
  <si>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</si>
  <si>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</si>
  <si>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</si>
  <si>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</si>
  <si>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</si>
  <si>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</si>
  <si>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</si>
  <si>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</si>
  <si>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</si>
  <si>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</si>
  <si>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</si>
  <si>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</si>
  <si>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</si>
  <si>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</si>
  <si>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</si>
  <si>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</si>
  <si>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</si>
  <si>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</si>
  <si>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</si>
  <si>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</si>
  <si>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</si>
  <si>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</si>
  <si>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</si>
  <si>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</si>
  <si>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</si>
  <si>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</si>
  <si>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</si>
  <si>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</si>
  <si>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</si>
  <si>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</si>
  <si>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</si>
  <si>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</si>
  <si>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</si>
  <si>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</si>
  <si>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</si>
  <si>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</si>
  <si>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</si>
  <si>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</si>
  <si>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</si>
  <si>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</si>
  <si>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</si>
  <si>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</si>
  <si>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</si>
  <si>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</si>
  <si>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</si>
  <si>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</si>
  <si>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</si>
  <si>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</si>
  <si>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</si>
  <si>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</si>
  <si>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</si>
  <si>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</si>
  <si>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</si>
  <si>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</si>
  <si>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</si>
  <si>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</si>
  <si>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</si>
  <si>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</si>
  <si>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</si>
  <si>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</si>
  <si>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</si>
  <si>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</si>
  <si>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</si>
  <si>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</si>
  <si>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</si>
  <si>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</si>
  <si>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</si>
  <si>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</si>
  <si>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</si>
  <si>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</si>
  <si>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</si>
  <si>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</si>
  <si>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</si>
  <si>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</si>
  <si>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</si>
  <si>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</si>
  <si>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</si>
  <si>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</si>
  <si>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</si>
  <si>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</si>
  <si>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</si>
  <si>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</si>
  <si>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</si>
  <si>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</si>
  <si>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</si>
  <si>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</si>
  <si>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</si>
  <si>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</si>
  <si>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</si>
  <si>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</si>
  <si>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</si>
  <si>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</si>
  <si>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</si>
  <si>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</si>
  <si>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</si>
  <si>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</si>
  <si>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</si>
  <si>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</si>
  <si>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</si>
  <si>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</si>
  <si>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</si>
  <si>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</si>
  <si>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</si>
  <si>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</si>
  <si>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</si>
  <si>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</si>
  <si>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</si>
  <si>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</si>
  <si>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</si>
  <si>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</si>
  <si>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</si>
  <si>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</si>
  <si>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</si>
  <si>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</si>
  <si>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</si>
  <si>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</si>
  <si>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</si>
  <si>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</si>
  <si>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</si>
  <si>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</si>
  <si>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</si>
  <si>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</si>
  <si>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</si>
  <si>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</si>
  <si>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</si>
  <si>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</si>
  <si>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</si>
  <si>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</si>
  <si>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</si>
  <si>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</si>
  <si>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</si>
  <si>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</si>
  <si>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</si>
  <si>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</si>
  <si>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</si>
  <si>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</si>
  <si>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</si>
  <si>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</si>
  <si>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</si>
  <si>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</si>
  <si>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</si>
  <si>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</si>
  <si>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</si>
  <si>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</si>
  <si>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</si>
  <si>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</si>
  <si>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</si>
  <si>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</si>
  <si>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</si>
  <si>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</si>
  <si>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</si>
  <si>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</si>
  <si>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</si>
  <si>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</si>
  <si>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</si>
  <si>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</si>
  <si>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</si>
  <si>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</si>
  <si>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</si>
  <si>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</si>
  <si>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</si>
  <si>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</si>
  <si>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</si>
  <si>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</si>
  <si>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</si>
  <si>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</si>
  <si>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</si>
  <si>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</si>
  <si>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</si>
  <si>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</si>
  <si>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</si>
  <si>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</si>
  <si>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</si>
  <si>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</si>
  <si>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</si>
  <si>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</si>
  <si>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</si>
  <si>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</si>
  <si>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</si>
  <si>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</si>
  <si>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</si>
  <si>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</si>
  <si>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</si>
  <si>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</si>
  <si>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</si>
  <si>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</si>
  <si>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</si>
  <si>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</si>
  <si>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</si>
  <si>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</si>
  <si>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</si>
  <si>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</si>
  <si>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</si>
  <si>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</si>
  <si>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</si>
  <si>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</si>
  <si>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</si>
  <si>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</si>
  <si>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</si>
  <si>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</si>
  <si>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</si>
  <si>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</si>
  <si>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</si>
  <si>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</si>
  <si>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</si>
  <si>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</si>
  <si>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</si>
  <si>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</si>
  <si>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</si>
  <si>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</si>
  <si>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</si>
  <si>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</si>
  <si>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</si>
  <si>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</si>
  <si>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</si>
  <si>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</si>
  <si>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</si>
  <si>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</si>
  <si>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</si>
  <si>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</si>
  <si>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</si>
  <si>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</si>
  <si>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</si>
  <si>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</si>
  <si>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</si>
  <si>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</si>
  <si>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</si>
  <si>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</si>
  <si>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</si>
  <si>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</si>
  <si>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</si>
  <si>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</si>
  <si>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</si>
  <si>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</si>
  <si>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</si>
  <si>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</si>
  <si>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</si>
  <si>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</si>
  <si>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</si>
  <si>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</si>
  <si>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</si>
  <si>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</si>
  <si>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</si>
  <si>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</si>
  <si>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</si>
  <si>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</si>
  <si>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</si>
  <si>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</si>
  <si>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</si>
  <si>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</si>
  <si>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</si>
  <si>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</si>
  <si>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</si>
  <si>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</si>
  <si>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</si>
  <si>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</si>
  <si>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</si>
  <si>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</si>
  <si>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</si>
  <si>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</si>
  <si>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</si>
  <si>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</si>
  <si>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</si>
  <si>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</si>
  <si>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</si>
  <si>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</si>
  <si>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</si>
  <si>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</si>
  <si>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</si>
  <si>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</si>
  <si>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</si>
  <si>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</si>
  <si>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</si>
  <si>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</si>
  <si>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</si>
  <si>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</si>
  <si>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</si>
  <si>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</si>
  <si>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</si>
  <si>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</si>
  <si>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</si>
  <si>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</si>
  <si>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</si>
  <si>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</si>
  <si>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</si>
  <si>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</si>
  <si>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</si>
  <si>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</si>
  <si>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</si>
  <si>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</si>
  <si>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</si>
  <si>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</si>
  <si>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</si>
  <si>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</si>
  <si>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</si>
  <si>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</si>
  <si>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</si>
  <si>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</si>
  <si>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</si>
  <si>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</si>
  <si>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</si>
  <si>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</si>
  <si>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</si>
  <si>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</si>
  <si>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</si>
  <si>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</si>
  <si>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</si>
  <si>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</si>
  <si>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</si>
  <si>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</si>
  <si>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</si>
  <si>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</si>
  <si>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</si>
  <si>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</si>
  <si>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</si>
  <si>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</si>
  <si>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</si>
  <si>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</si>
  <si>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</si>
  <si>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</si>
  <si>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</si>
  <si>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</si>
  <si>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</si>
  <si>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</si>
  <si>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</si>
  <si>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</si>
  <si>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</si>
  <si>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</si>
  <si>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</si>
  <si>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</si>
  <si>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</si>
  <si>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</si>
  <si>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</si>
  <si>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</si>
  <si>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</si>
  <si>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</si>
  <si>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</si>
  <si>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</si>
  <si>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</si>
  <si>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</si>
  <si>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</si>
  <si>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</si>
  <si>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</si>
  <si>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</si>
  <si>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</si>
  <si>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</si>
  <si>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</si>
  <si>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</si>
  <si>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</si>
  <si>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</si>
  <si>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</si>
  <si>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</si>
  <si>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</si>
  <si>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</si>
  <si>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</si>
  <si>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</si>
  <si>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</si>
  <si>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</si>
  <si>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</si>
  <si>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</si>
  <si>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</si>
  <si>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</si>
  <si>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</si>
  <si>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</si>
  <si>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</si>
  <si>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</si>
  <si>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</si>
  <si>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</si>
  <si>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</si>
  <si>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</si>
  <si>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</si>
  <si>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</si>
  <si>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</si>
  <si>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</si>
  <si>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</si>
  <si>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</si>
  <si>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</si>
  <si>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</si>
  <si>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</si>
  <si>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</si>
  <si>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</si>
  <si>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</si>
  <si>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</si>
  <si>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</si>
  <si>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</si>
  <si>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</si>
  <si>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</si>
  <si>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</si>
  <si>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</si>
  <si>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</si>
  <si>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</si>
  <si>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</si>
  <si>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</si>
  <si>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</si>
  <si>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</si>
  <si>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</si>
  <si>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</si>
  <si>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</si>
  <si>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</si>
  <si>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</si>
  <si>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</si>
  <si>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</si>
  <si>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</si>
  <si>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</si>
  <si>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</si>
  <si>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</si>
  <si>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</si>
  <si>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</si>
  <si>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</si>
  <si>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</si>
  <si>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</si>
  <si>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</si>
  <si>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</si>
  <si>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</si>
  <si>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</si>
  <si>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</si>
  <si>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</si>
  <si>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</si>
  <si>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</si>
  <si>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</si>
  <si>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</si>
  <si>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</si>
  <si>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</si>
  <si>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</si>
  <si>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</si>
  <si>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</si>
  <si>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</si>
  <si>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</si>
  <si>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</si>
  <si>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</si>
  <si>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</si>
  <si>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</si>
  <si>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</si>
  <si>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</si>
  <si>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</si>
  <si>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</si>
  <si>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</si>
  <si>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</si>
  <si>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</si>
  <si>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</si>
  <si>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</si>
  <si>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</si>
  <si>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</si>
  <si>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</si>
  <si>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</si>
  <si>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</si>
  <si>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</si>
  <si>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</si>
  <si>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</si>
  <si>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</si>
  <si>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</si>
  <si>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</si>
  <si>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</si>
  <si>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</si>
  <si>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</si>
  <si>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</si>
  <si>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</si>
  <si>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</si>
  <si>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</si>
  <si>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</si>
  <si>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</si>
  <si>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</si>
  <si>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</si>
  <si>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</si>
  <si>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</si>
  <si>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</si>
  <si>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</si>
  <si>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</si>
  <si>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</si>
  <si>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</si>
  <si>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</si>
  <si>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</si>
  <si>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</si>
  <si>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</si>
  <si>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</si>
  <si>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</si>
  <si>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</si>
  <si>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</si>
  <si>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</si>
  <si>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</si>
  <si>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</si>
  <si>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</si>
  <si>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</si>
  <si>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</si>
  <si>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</si>
  <si>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</si>
  <si>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</si>
  <si>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</si>
  <si>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</si>
  <si>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</si>
  <si>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</si>
  <si>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</si>
  <si>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</si>
  <si>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</si>
  <si>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</si>
  <si>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</si>
  <si>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</si>
  <si>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</si>
  <si>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</si>
  <si>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</si>
  <si>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</si>
  <si>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</si>
  <si>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</si>
  <si>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</si>
  <si>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</si>
  <si>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</si>
  <si>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</si>
  <si>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</si>
  <si>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</si>
  <si>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</si>
  <si>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</si>
  <si>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</si>
  <si>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</si>
  <si>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</si>
  <si>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</si>
  <si>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</si>
  <si>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</si>
  <si>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</si>
  <si>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</si>
  <si>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</si>
  <si>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</si>
  <si>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</si>
  <si>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</si>
  <si>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</si>
  <si>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</si>
  <si>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</si>
  <si>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</si>
  <si>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</si>
  <si>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</si>
  <si>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</si>
  <si>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</si>
  <si>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</si>
  <si>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</si>
  <si>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</si>
  <si>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</si>
  <si>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</si>
  <si>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</si>
  <si>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</si>
  <si>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</si>
  <si>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</si>
  <si>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</si>
  <si>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</si>
  <si>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</si>
  <si>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</si>
  <si>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</si>
  <si>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</si>
  <si>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</si>
  <si>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</si>
  <si>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</si>
  <si>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</si>
  <si>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</si>
  <si>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</si>
  <si>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</si>
  <si>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</si>
  <si>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</si>
  <si>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</si>
  <si>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</si>
  <si>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</si>
  <si>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</si>
  <si>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</si>
  <si>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</si>
  <si>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</si>
  <si>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</si>
  <si>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</si>
  <si>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</si>
  <si>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</si>
  <si>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</si>
  <si>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</si>
  <si>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</si>
  <si>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</si>
  <si>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</si>
  <si>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</si>
  <si>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</si>
  <si>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</si>
  <si>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</si>
  <si>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</si>
  <si>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</si>
  <si>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</si>
  <si>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</si>
  <si>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</si>
  <si>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</si>
  <si>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</si>
  <si>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</si>
  <si>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</si>
  <si>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</si>
  <si>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</si>
  <si>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</si>
  <si>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</si>
  <si>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</si>
  <si>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</si>
  <si>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</si>
  <si>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</si>
  <si>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</si>
  <si>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</si>
  <si>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</si>
  <si>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</si>
  <si>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</si>
  <si>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</si>
  <si>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</si>
  <si>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</si>
  <si>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</si>
  <si>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</si>
  <si>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</si>
  <si>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</si>
  <si>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</si>
  <si>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</si>
  <si>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</si>
  <si>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</si>
  <si>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</si>
  <si>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</si>
  <si>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</si>
  <si>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</si>
  <si>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</si>
  <si>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</si>
  <si>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</si>
  <si>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</si>
  <si>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</si>
  <si>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</si>
  <si>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</si>
  <si>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</si>
  <si>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</si>
  <si>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</si>
  <si>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</si>
  <si>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</si>
  <si>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</si>
  <si>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</si>
  <si>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</si>
  <si>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</si>
  <si>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</si>
  <si>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</si>
  <si>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</si>
  <si>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</si>
  <si>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</si>
  <si>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</si>
  <si>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</si>
  <si>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</si>
  <si>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</si>
  <si>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</si>
  <si>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</si>
  <si>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</si>
  <si>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</si>
  <si>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</si>
  <si>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</si>
  <si>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</si>
  <si>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</si>
  <si>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</si>
  <si>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</si>
  <si>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</si>
  <si>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</si>
  <si>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</si>
  <si>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</si>
  <si>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</si>
  <si>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</si>
  <si>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</si>
  <si>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</si>
  <si>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</si>
  <si>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</si>
  <si>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</si>
  <si>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</si>
  <si>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</si>
  <si>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</si>
  <si>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</si>
  <si>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</si>
  <si>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</si>
  <si>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</si>
  <si>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</si>
  <si>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</si>
  <si>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</si>
  <si>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</si>
  <si>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</si>
  <si>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</si>
  <si>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</si>
  <si>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</si>
  <si>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</si>
  <si>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</si>
  <si>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</si>
  <si>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</si>
  <si>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</si>
  <si>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</si>
  <si>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</si>
  <si>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</si>
  <si>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</si>
  <si>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</si>
  <si>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</si>
  <si>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</si>
  <si>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</si>
  <si>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</si>
  <si>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</si>
  <si>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</si>
  <si>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</si>
  <si>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</si>
  <si>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</si>
  <si>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</si>
  <si>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</si>
  <si>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</si>
  <si>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</si>
  <si>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</si>
  <si>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</si>
  <si>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</si>
  <si>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</si>
  <si>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</si>
  <si>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</si>
  <si>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</si>
  <si>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</si>
  <si>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</si>
  <si>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</si>
  <si>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</si>
  <si>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</si>
  <si>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</si>
  <si>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</si>
  <si>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</si>
  <si>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</si>
  <si>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</si>
  <si>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</si>
  <si>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</si>
  <si>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</si>
  <si>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</si>
  <si>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</si>
  <si>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</si>
  <si>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</si>
  <si>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</si>
  <si>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</si>
  <si>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</si>
  <si>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</si>
  <si>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</si>
  <si>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</si>
  <si>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</si>
  <si>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</si>
  <si>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</si>
  <si>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</si>
  <si>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</si>
  <si>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</si>
  <si>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</si>
  <si>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</si>
  <si>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</si>
  <si>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</si>
  <si>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</si>
  <si>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</si>
  <si>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</si>
  <si>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</si>
  <si>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</si>
  <si>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</si>
  <si>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</si>
  <si>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</si>
  <si>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</si>
  <si>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</si>
  <si>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</si>
  <si>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</si>
  <si>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</si>
  <si>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</si>
  <si>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</si>
  <si>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</si>
  <si>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</si>
  <si>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</si>
  <si>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</si>
  <si>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</si>
  <si>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</si>
  <si>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</si>
  <si>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</si>
  <si>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</si>
  <si>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</si>
  <si>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</si>
  <si>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</si>
  <si>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</si>
  <si>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</si>
  <si>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</si>
  <si>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</si>
  <si>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</si>
  <si>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</si>
  <si>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</si>
  <si>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</si>
  <si>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</si>
  <si>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</si>
  <si>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</si>
  <si>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</si>
  <si>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</si>
  <si>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</si>
  <si>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</si>
  <si>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</si>
  <si>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</si>
  <si>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</si>
  <si>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</si>
  <si>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</si>
  <si>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</si>
  <si>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</si>
  <si>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</si>
  <si>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</si>
  <si>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</si>
  <si>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</si>
  <si>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</si>
  <si>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</si>
  <si>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</si>
  <si>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</si>
  <si>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</si>
  <si>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</si>
  <si>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</si>
  <si>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</si>
  <si>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</si>
  <si>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</si>
  <si>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</si>
  <si>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</si>
  <si>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</si>
  <si>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</si>
  <si>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</si>
  <si>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</si>
  <si>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</si>
  <si>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</si>
  <si>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</si>
  <si>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</si>
  <si>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</si>
  <si>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</si>
  <si>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</si>
  <si>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</si>
  <si>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</si>
  <si>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</si>
  <si>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</si>
  <si>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</si>
  <si>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</si>
  <si>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</si>
  <si>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</si>
  <si>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</si>
  <si>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</si>
  <si>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</si>
  <si>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</si>
  <si>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</si>
  <si>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</si>
  <si>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</si>
  <si>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</si>
  <si>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</si>
  <si>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</si>
  <si>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</si>
  <si>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</si>
  <si>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</si>
  <si>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</si>
  <si>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</si>
  <si>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</si>
  <si>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</si>
  <si>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</si>
  <si>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</si>
  <si>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</si>
  <si>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</si>
  <si>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</si>
  <si>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</si>
  <si>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</si>
  <si>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</si>
  <si>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</si>
  <si>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</si>
  <si>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</si>
  <si>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</si>
  <si>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</si>
  <si>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</si>
  <si>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</si>
  <si>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</si>
  <si>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</si>
  <si>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</si>
  <si>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</si>
  <si>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</si>
  <si>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</si>
  <si>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</si>
  <si>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</si>
  <si>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</si>
  <si>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</si>
  <si>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</si>
  <si>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</si>
  <si>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</si>
  <si>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</si>
  <si>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</si>
  <si>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</si>
  <si>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</si>
  <si>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</si>
  <si>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</si>
  <si>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</si>
  <si>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</si>
  <si>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</si>
  <si>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</si>
  <si>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</si>
  <si>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</si>
  <si>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</si>
  <si>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</si>
  <si>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</si>
  <si>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</si>
  <si>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</si>
  <si>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</si>
  <si>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</si>
  <si>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</si>
  <si>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</si>
  <si>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</si>
  <si>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</si>
  <si>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</si>
  <si>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</si>
  <si>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</si>
  <si>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</si>
  <si>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</si>
  <si>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</si>
  <si>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</si>
  <si>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</si>
  <si>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</si>
  <si>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</si>
  <si>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</si>
  <si>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</si>
  <si>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</si>
  <si>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</si>
  <si>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</si>
  <si>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</si>
  <si>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</si>
  <si>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</si>
  <si>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</si>
  <si>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</si>
  <si>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</si>
  <si>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</si>
  <si>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</si>
  <si>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</si>
  <si>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</si>
  <si>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</si>
  <si>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</si>
  <si>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</si>
  <si>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</si>
  <si>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</si>
  <si>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</si>
  <si>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</si>
  <si>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</si>
  <si>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</si>
  <si>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</si>
  <si>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</si>
  <si>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</si>
  <si>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</si>
  <si>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</si>
  <si>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</si>
  <si>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</si>
  <si>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</si>
  <si>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</si>
  <si>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</si>
  <si>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</si>
  <si>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</si>
  <si>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</si>
  <si>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</si>
  <si>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</si>
  <si>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</si>
  <si>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</si>
  <si>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</si>
  <si>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</si>
  <si>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</si>
  <si>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</si>
  <si>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</si>
  <si>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</si>
  <si>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</si>
  <si>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</si>
  <si>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</si>
  <si>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</si>
  <si>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</si>
  <si>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</si>
  <si>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</si>
  <si>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</si>
  <si>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</si>
  <si>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</si>
  <si>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</si>
  <si>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</si>
  <si>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</si>
  <si>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</si>
  <si>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</si>
  <si>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</si>
  <si>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</si>
  <si>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</si>
  <si>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</si>
  <si>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</si>
  <si>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</si>
  <si>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</si>
  <si>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</si>
  <si>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</si>
  <si>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</si>
  <si>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</si>
  <si>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</si>
  <si>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</si>
  <si>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</si>
  <si>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</si>
  <si>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</si>
  <si>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</si>
  <si>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</si>
  <si>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</si>
  <si>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</si>
  <si>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</si>
  <si>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</si>
  <si>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</si>
  <si>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</si>
  <si>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</si>
  <si>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</si>
  <si>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</si>
  <si>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</si>
  <si>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</si>
  <si>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</si>
  <si>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</si>
  <si>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</si>
  <si>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</si>
  <si>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</si>
  <si>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</si>
  <si>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</si>
  <si>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</si>
  <si>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</si>
  <si>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</si>
  <si>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</si>
  <si>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</si>
  <si>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</si>
  <si>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</si>
  <si>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</si>
  <si>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</si>
  <si>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</si>
  <si>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</si>
  <si>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</si>
  <si>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</si>
  <si>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</si>
  <si>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</si>
  <si>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</si>
  <si>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</si>
  <si>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</si>
  <si>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</si>
  <si>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</si>
  <si>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</si>
  <si>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</si>
  <si>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</si>
  <si>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</si>
  <si>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</si>
  <si>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</si>
  <si>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</si>
  <si>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</si>
  <si>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</si>
  <si>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</si>
  <si>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</si>
  <si>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</si>
  <si>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</si>
  <si>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</si>
  <si>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</si>
  <si>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</si>
  <si>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</si>
  <si>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</si>
  <si>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</si>
  <si>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</si>
  <si>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</si>
  <si>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</si>
  <si>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</si>
  <si>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</si>
  <si>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</si>
  <si>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</si>
  <si>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</si>
  <si>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</si>
  <si>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</si>
  <si>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</si>
  <si>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</si>
  <si>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</si>
  <si>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</si>
  <si>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</si>
  <si>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</si>
  <si>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</si>
  <si>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</si>
  <si>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</si>
  <si>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</si>
  <si>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</si>
  <si>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</si>
  <si>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</si>
  <si>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</si>
  <si>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</si>
  <si>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</si>
  <si>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</si>
  <si>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</si>
  <si>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</si>
  <si>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</si>
  <si>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</si>
  <si>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</si>
  <si>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</si>
  <si>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</si>
  <si>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</si>
  <si>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</si>
  <si>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</si>
  <si>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</si>
  <si>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</si>
  <si>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</si>
  <si>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</si>
  <si>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</si>
  <si>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</si>
  <si>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</si>
  <si>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</si>
  <si>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</si>
  <si>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</si>
  <si>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</si>
  <si>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</si>
  <si>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</si>
  <si>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</si>
  <si>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</si>
  <si>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</si>
  <si>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</si>
  <si>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</si>
  <si>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</si>
  <si>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</si>
  <si>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</si>
  <si>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</si>
  <si>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</si>
  <si>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</si>
  <si>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</si>
  <si>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</si>
  <si>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</si>
  <si>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</si>
  <si>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</si>
  <si>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</si>
  <si>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</si>
  <si>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</si>
  <si>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</si>
  <si>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</si>
  <si>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</si>
  <si>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</si>
  <si>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</si>
  <si>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</si>
  <si>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</si>
  <si>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</si>
  <si>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</si>
  <si>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</si>
  <si>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</si>
  <si>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</si>
  <si>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</si>
  <si>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</si>
  <si>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</si>
  <si>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</si>
  <si>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</si>
  <si>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</si>
  <si>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</si>
  <si>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</si>
  <si>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</si>
  <si>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</si>
  <si>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</si>
  <si>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</si>
  <si>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</si>
  <si>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</si>
  <si>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</si>
  <si>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</si>
  <si>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</si>
  <si>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</si>
  <si>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</si>
  <si>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</si>
  <si>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</si>
  <si>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</si>
  <si>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</si>
  <si>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</si>
  <si>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</si>
  <si>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</si>
  <si>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</si>
  <si>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</si>
  <si>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</si>
  <si>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</si>
  <si>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</si>
  <si>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</si>
  <si>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</si>
  <si>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</si>
  <si>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</si>
  <si>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</si>
  <si>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</si>
  <si>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</si>
  <si>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</si>
  <si>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</si>
  <si>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</si>
  <si>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</si>
  <si>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</si>
  <si>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</si>
  <si>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</si>
  <si>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</si>
  <si>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</si>
  <si>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</si>
  <si>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</si>
  <si>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</si>
  <si>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</si>
  <si>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</si>
  <si>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</si>
  <si>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</si>
  <si>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</si>
  <si>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</si>
  <si>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</si>
  <si>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</si>
  <si>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</si>
  <si>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</si>
  <si>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</si>
  <si>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</si>
  <si>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</si>
  <si>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</si>
  <si>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</si>
  <si>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</si>
  <si>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</si>
  <si>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</si>
  <si>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</si>
  <si>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</si>
  <si>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</si>
  <si>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</si>
  <si>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</si>
  <si>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</si>
  <si>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</si>
  <si>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</si>
  <si>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</si>
  <si>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</si>
  <si>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</si>
  <si>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</si>
  <si>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</si>
  <si>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</si>
  <si>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</si>
  <si>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</si>
  <si>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</si>
  <si>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</si>
  <si>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</si>
  <si>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</si>
  <si>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</si>
  <si>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</si>
  <si>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</si>
  <si>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</si>
  <si>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</si>
  <si>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</si>
  <si>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</si>
  <si>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</si>
  <si>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</si>
  <si>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</si>
  <si>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</si>
  <si>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</si>
  <si>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</si>
  <si>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</si>
  <si>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</si>
  <si>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</si>
  <si>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</si>
  <si>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</si>
  <si>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</si>
  <si>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</si>
  <si>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</si>
  <si>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</si>
  <si>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</si>
  <si>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</si>
  <si>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</si>
  <si>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</si>
  <si>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</si>
  <si>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</si>
  <si>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</si>
  <si>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</si>
  <si>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</si>
  <si>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</si>
  <si>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</si>
  <si>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</si>
  <si>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</si>
  <si>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</si>
  <si>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</si>
  <si>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</si>
  <si>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</si>
  <si>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</si>
  <si>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</si>
  <si>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</si>
  <si>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</si>
  <si>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</si>
  <si>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</si>
  <si>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</si>
  <si>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</si>
  <si>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</si>
  <si>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</si>
  <si>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</si>
  <si>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</si>
  <si>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</si>
  <si>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</si>
  <si>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</si>
  <si>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</si>
  <si>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</si>
  <si>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</si>
  <si>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</si>
  <si>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</si>
  <si>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</si>
  <si>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</si>
  <si>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</si>
  <si>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</si>
  <si>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</si>
  <si>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</si>
  <si>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</si>
  <si>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</si>
  <si>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</si>
  <si>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</si>
  <si>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</si>
  <si>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</si>
  <si>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</si>
  <si>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</si>
  <si>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</si>
  <si>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</si>
  <si>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</si>
  <si>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</si>
  <si>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</si>
  <si>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</si>
  <si>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</si>
  <si>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</si>
  <si>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</si>
  <si>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</si>
  <si>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</si>
  <si>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</si>
  <si>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</si>
  <si>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</si>
  <si>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</si>
  <si>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</si>
  <si>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</si>
  <si>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</si>
  <si>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</si>
  <si>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</si>
  <si>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</si>
  <si>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</si>
  <si>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</si>
  <si>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</si>
  <si>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</si>
  <si>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</si>
  <si>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</si>
  <si>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</si>
  <si>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</si>
  <si>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</si>
  <si>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</si>
  <si>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</si>
  <si>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</si>
  <si>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</si>
  <si>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</si>
  <si>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</si>
  <si>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</si>
  <si>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</si>
  <si>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</si>
  <si>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</si>
  <si>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</si>
  <si>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</si>
  <si>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</si>
  <si>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</si>
  <si>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</si>
  <si>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</si>
  <si>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</si>
  <si>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</si>
  <si>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</si>
  <si>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</si>
  <si>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</si>
  <si>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</si>
  <si>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</si>
  <si>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</si>
  <si>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</si>
  <si>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</si>
  <si>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</si>
  <si>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</si>
  <si>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</si>
  <si>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</si>
  <si>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</si>
  <si>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</si>
  <si>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</si>
  <si>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</si>
  <si>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</si>
  <si>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</si>
  <si>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</si>
  <si>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</si>
  <si>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</si>
  <si>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</si>
  <si>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</si>
  <si>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</si>
  <si>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</si>
  <si>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</si>
  <si>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</si>
  <si>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</si>
  <si>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</si>
  <si>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</si>
  <si>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</si>
  <si>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</si>
  <si>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</si>
  <si>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</si>
  <si>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</si>
  <si>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</si>
  <si>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</si>
  <si>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</si>
  <si>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</si>
  <si>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</si>
  <si>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</si>
  <si>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</si>
  <si>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</si>
  <si>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</si>
  <si>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</si>
  <si>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</si>
  <si>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</si>
  <si>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</si>
  <si>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</si>
  <si>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</si>
  <si>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</si>
  <si>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</si>
  <si>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</si>
  <si>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</si>
  <si>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</si>
  <si>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</si>
  <si>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</si>
  <si>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</si>
  <si>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</si>
  <si>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</si>
  <si>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</si>
  <si>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</si>
  <si>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</si>
  <si>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</si>
  <si>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</si>
  <si>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</si>
  <si>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</si>
  <si>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</si>
  <si>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</si>
  <si>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</si>
  <si>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</si>
  <si>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</si>
  <si>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</si>
  <si>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</si>
  <si>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</si>
  <si>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</si>
  <si>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</si>
  <si>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</si>
  <si>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</si>
  <si>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</si>
  <si>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</si>
  <si>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</si>
  <si>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</si>
  <si>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</si>
  <si>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</si>
  <si>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</si>
  <si>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</si>
  <si>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</si>
  <si>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</si>
  <si>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</si>
  <si>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</si>
  <si>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</si>
  <si>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</si>
  <si>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</si>
  <si>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</si>
  <si>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</si>
  <si>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</si>
  <si>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</si>
  <si>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</si>
  <si>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</si>
  <si>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</si>
  <si>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</si>
  <si>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</si>
  <si>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</si>
  <si>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</si>
  <si>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</si>
  <si>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</si>
  <si>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</si>
  <si>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</si>
  <si>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</si>
  <si>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</si>
  <si>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</si>
  <si>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</si>
  <si>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</si>
  <si>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</si>
  <si>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</si>
  <si>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</si>
  <si>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</si>
  <si>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</si>
  <si>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</si>
  <si>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</si>
  <si>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</si>
  <si>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</si>
  <si>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</si>
  <si>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</si>
  <si>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</si>
  <si>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</si>
  <si>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</si>
  <si>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</si>
  <si>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</si>
  <si>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</si>
  <si>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</si>
  <si>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</si>
  <si>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</si>
  <si>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</si>
  <si>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</si>
  <si>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</si>
  <si>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</si>
  <si>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</si>
  <si>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</si>
  <si>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</si>
  <si>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</si>
  <si>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</si>
  <si>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</si>
  <si>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</si>
  <si>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</si>
  <si>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</si>
  <si>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</si>
  <si>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</si>
  <si>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</si>
  <si>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</si>
  <si>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</si>
  <si>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</si>
  <si>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</si>
  <si>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</si>
  <si>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</si>
  <si>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</si>
  <si>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</si>
  <si>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</si>
  <si>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</si>
  <si>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</si>
  <si>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</si>
  <si>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</si>
  <si>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</si>
  <si>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</si>
  <si>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</si>
  <si>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</si>
  <si>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</si>
  <si>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</si>
  <si>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</si>
  <si>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</si>
  <si>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</si>
  <si>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</si>
  <si>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</si>
  <si>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</si>
  <si>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</si>
  <si>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</si>
  <si>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</si>
  <si>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</si>
  <si>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</si>
  <si>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</si>
  <si>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</si>
  <si>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</si>
  <si>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</si>
  <si>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</si>
  <si>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</si>
  <si>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</si>
  <si>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</si>
  <si>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</si>
  <si>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</si>
  <si>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</si>
  <si>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</si>
  <si>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</si>
  <si>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</si>
  <si>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</si>
  <si>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</si>
  <si>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</si>
  <si>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</si>
  <si>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</si>
  <si>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</si>
  <si>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</si>
  <si>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</si>
  <si>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</si>
  <si>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</si>
  <si>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</si>
  <si>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</si>
  <si>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</si>
  <si>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</si>
  <si>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</si>
  <si>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</si>
  <si>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</si>
  <si>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</si>
  <si>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</si>
  <si>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</si>
  <si>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</si>
  <si>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</si>
  <si>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</si>
  <si>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</si>
  <si>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</si>
  <si>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</si>
  <si>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</si>
  <si>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</si>
  <si>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</si>
  <si>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</si>
  <si>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</si>
  <si>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</si>
  <si>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</si>
  <si>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</si>
  <si>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</si>
  <si>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</si>
  <si>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</si>
  <si>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</si>
  <si>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</si>
  <si>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</si>
  <si>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</si>
  <si>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</si>
  <si>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</si>
  <si>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</si>
  <si>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</si>
  <si>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</si>
  <si>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</si>
  <si>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</si>
  <si>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</si>
  <si>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</si>
  <si>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</si>
  <si>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</si>
  <si>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</si>
  <si>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</si>
  <si>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</si>
  <si>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</si>
  <si>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</si>
  <si>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</si>
  <si>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</si>
  <si>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</si>
  <si>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</si>
  <si>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</si>
  <si>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</si>
  <si>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</si>
  <si>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</si>
  <si>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</si>
  <si>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</si>
  <si>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</si>
  <si>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</si>
  <si>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</si>
  <si>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</si>
  <si>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</si>
  <si>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</si>
  <si>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</si>
  <si>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</si>
  <si>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</si>
  <si>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</si>
  <si>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</si>
  <si>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</si>
  <si>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</si>
  <si>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</si>
  <si>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</si>
  <si>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</si>
  <si>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</si>
  <si>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</si>
  <si>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</si>
  <si>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</si>
  <si>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</si>
  <si>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</si>
  <si>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</si>
  <si>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</si>
  <si>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</si>
  <si>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</si>
  <si>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</si>
  <si>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</si>
  <si>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</si>
  <si>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</si>
  <si>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</si>
  <si>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</si>
  <si>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</si>
  <si>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</si>
  <si>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</si>
  <si>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</si>
  <si>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</si>
  <si>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</si>
  <si>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</si>
  <si>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</si>
  <si>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</si>
  <si>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</si>
  <si>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</si>
  <si>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</si>
  <si>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</si>
  <si>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</si>
  <si>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</si>
  <si>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</si>
  <si>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</si>
  <si>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</si>
  <si>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</si>
  <si>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</si>
  <si>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</si>
  <si>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</si>
  <si>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</si>
  <si>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</si>
  <si>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</si>
  <si>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</si>
  <si>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</si>
  <si>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</si>
  <si>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</si>
  <si>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</si>
  <si>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</si>
  <si>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</si>
  <si>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</si>
  <si>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</si>
  <si>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</si>
  <si>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</si>
  <si>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</si>
  <si>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</si>
  <si>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</si>
  <si>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</si>
  <si>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</si>
  <si>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</si>
  <si>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</si>
  <si>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</si>
  <si>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</si>
  <si>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</si>
  <si>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</si>
  <si>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</si>
  <si>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</si>
  <si>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</si>
  <si>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</si>
  <si>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</si>
  <si>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</si>
  <si>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</si>
  <si>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</si>
  <si>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</si>
  <si>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</si>
  <si>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</si>
  <si>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</si>
  <si>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</si>
  <si>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</si>
  <si>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</si>
  <si>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</si>
  <si>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</si>
  <si>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</si>
  <si>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</si>
  <si>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</si>
  <si>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</si>
  <si>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</si>
  <si>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</si>
  <si>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</si>
  <si>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</si>
  <si>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</si>
  <si>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</si>
  <si>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</si>
  <si>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</si>
  <si>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</si>
  <si>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</si>
  <si>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</si>
  <si>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</si>
  <si>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</si>
  <si>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</si>
  <si>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</si>
  <si>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</si>
  <si>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</si>
  <si>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</si>
  <si>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</si>
  <si>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</si>
  <si>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</si>
  <si>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</si>
  <si>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</si>
  <si>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</si>
  <si>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</si>
  <si>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</si>
  <si>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</si>
  <si>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</si>
  <si>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</si>
  <si>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</si>
  <si>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</si>
  <si>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</si>
  <si>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</si>
  <si>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</si>
  <si>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</si>
  <si>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</si>
  <si>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</si>
  <si>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</si>
  <si>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</si>
  <si>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</si>
  <si>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</si>
  <si>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</si>
  <si>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</si>
  <si>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</si>
  <si>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</si>
  <si>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</si>
  <si>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</si>
  <si>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</si>
  <si>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</si>
  <si>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</si>
  <si>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</si>
  <si>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</si>
  <si>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</si>
  <si>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</si>
  <si>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</si>
  <si>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</si>
  <si>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</si>
  <si>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</si>
  <si>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</si>
  <si>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</si>
  <si>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</si>
  <si>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</si>
  <si>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</si>
  <si>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</si>
  <si>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</si>
  <si>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</si>
  <si>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</si>
  <si>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</si>
  <si>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</si>
  <si>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</si>
  <si>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</si>
  <si>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</si>
  <si>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</si>
  <si>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</si>
  <si>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</si>
  <si>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</si>
  <si>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</si>
  <si>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</si>
  <si>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</si>
  <si>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</si>
  <si>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</si>
  <si>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</si>
  <si>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</si>
  <si>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</si>
  <si>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</si>
  <si>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</si>
  <si>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</si>
  <si>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</si>
  <si>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</si>
  <si>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</si>
  <si>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</si>
  <si>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</si>
  <si>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</si>
  <si>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</si>
  <si>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</si>
  <si>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</si>
  <si>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</si>
  <si>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</si>
  <si>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</si>
  <si>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</si>
  <si>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</si>
  <si>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</si>
  <si>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</si>
  <si>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</si>
  <si>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</si>
  <si>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</si>
  <si>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</si>
  <si>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</si>
  <si>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</si>
  <si>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</si>
  <si>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</si>
  <si>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</si>
  <si>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</si>
  <si>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</si>
  <si>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</si>
  <si>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</si>
  <si>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</si>
  <si>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</si>
  <si>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</si>
  <si>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</si>
  <si>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</si>
  <si>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</si>
  <si>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</si>
  <si>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</si>
  <si>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</si>
  <si>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</si>
  <si>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</si>
  <si>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</si>
  <si>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</si>
  <si>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</si>
  <si>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</si>
  <si>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</si>
  <si>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</si>
  <si>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</si>
  <si>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</si>
  <si>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</si>
  <si>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</si>
  <si>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</si>
  <si>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</si>
  <si>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</si>
  <si>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</si>
  <si>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</si>
  <si>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</si>
  <si>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</si>
  <si>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</si>
  <si>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</si>
  <si>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</si>
  <si>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</si>
  <si>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</si>
  <si>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</si>
  <si>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</si>
  <si>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</si>
  <si>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</si>
  <si>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</si>
  <si>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</si>
  <si>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</si>
  <si>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</si>
  <si>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</si>
  <si>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</si>
  <si>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</si>
  <si>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</si>
  <si>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</si>
  <si>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</si>
  <si>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</si>
  <si>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</si>
  <si>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</si>
  <si>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</si>
  <si>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</si>
  <si>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</si>
  <si>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</si>
  <si>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</si>
  <si>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</si>
  <si>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</si>
  <si>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</si>
  <si>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</si>
  <si>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</si>
  <si>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</si>
  <si>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</si>
  <si>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</si>
  <si>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</si>
  <si>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</si>
  <si>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</si>
  <si>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</si>
  <si>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</si>
  <si>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</si>
  <si>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</si>
  <si>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</si>
  <si>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</si>
  <si>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</si>
  <si>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</si>
  <si>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</si>
  <si>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</si>
  <si>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</si>
  <si>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</si>
  <si>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</si>
  <si>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</si>
  <si>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</si>
  <si>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</si>
  <si>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</si>
  <si>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</si>
  <si>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</si>
  <si>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</si>
  <si>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</si>
  <si>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</si>
  <si>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</si>
  <si>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</si>
  <si>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</si>
  <si>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</si>
  <si>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</si>
  <si>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</si>
  <si>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</si>
  <si>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</si>
  <si>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</si>
  <si>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</si>
  <si>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</si>
  <si>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</si>
  <si>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</si>
  <si>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</si>
  <si>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</si>
  <si>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</si>
  <si>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</si>
  <si>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</si>
  <si>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</si>
  <si>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</si>
  <si>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</si>
  <si>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</si>
  <si>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</si>
  <si>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</si>
  <si>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</si>
  <si>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</si>
  <si>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</si>
  <si>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</si>
  <si>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</si>
  <si>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</si>
  <si>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</si>
  <si>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</si>
  <si>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</si>
  <si>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</si>
  <si>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</si>
  <si>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</si>
  <si>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</si>
  <si>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</si>
  <si>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</si>
  <si>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</si>
  <si>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</si>
  <si>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</si>
  <si>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</si>
  <si>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</si>
  <si>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</si>
  <si>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</si>
  <si>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</si>
  <si>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</si>
  <si>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</si>
  <si>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</si>
  <si>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</si>
  <si>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</si>
  <si>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</si>
  <si>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</si>
  <si>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</si>
  <si>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</si>
  <si>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</si>
  <si>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</si>
  <si>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</si>
  <si>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</si>
  <si>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</si>
  <si>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</si>
  <si>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</si>
  <si>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</si>
  <si>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</si>
  <si>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</si>
  <si>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</si>
  <si>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</si>
  <si>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</si>
  <si>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</si>
  <si>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</si>
  <si>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</si>
  <si>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</si>
  <si>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</si>
  <si>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</si>
  <si>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</si>
  <si>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</si>
  <si>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</si>
  <si>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</si>
  <si>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</si>
  <si>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</si>
  <si>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</si>
  <si>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</si>
  <si>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</si>
  <si>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</si>
  <si>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</si>
  <si>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</si>
  <si>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</si>
  <si>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</si>
  <si>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</si>
  <si>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</si>
  <si>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</si>
  <si>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</si>
  <si>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</si>
  <si>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</si>
  <si>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</si>
  <si>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</si>
  <si>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</si>
  <si>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</si>
  <si>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</si>
  <si>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</si>
  <si>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</si>
  <si>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</si>
  <si>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</si>
  <si>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</si>
  <si>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</si>
  <si>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</si>
  <si>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</si>
  <si>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</si>
  <si>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</si>
  <si>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</si>
  <si>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</si>
  <si>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</si>
  <si>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</si>
  <si>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</si>
  <si>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</si>
  <si>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</si>
  <si>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</si>
  <si>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</si>
  <si>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</si>
  <si>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</si>
  <si>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</si>
  <si>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</si>
  <si>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</si>
  <si>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</si>
  <si>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</si>
  <si>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</si>
  <si>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</si>
  <si>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</si>
  <si>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</si>
  <si>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</si>
  <si>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</si>
  <si>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</si>
  <si>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</si>
  <si>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</si>
  <si>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</si>
  <si>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</si>
  <si>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</si>
  <si>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</si>
  <si>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</si>
  <si>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</si>
  <si>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</si>
  <si>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</si>
  <si>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</si>
  <si>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</si>
  <si>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</si>
  <si>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</si>
  <si>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</si>
  <si>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</si>
  <si>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</si>
  <si>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</si>
  <si>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</si>
  <si>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</si>
  <si>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</si>
  <si>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</si>
  <si>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</si>
  <si>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</si>
  <si>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</si>
  <si>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</si>
  <si>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</si>
  <si>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</si>
  <si>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</si>
  <si>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</si>
  <si>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</si>
  <si>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</si>
  <si>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</si>
  <si>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</si>
  <si>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</si>
  <si>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</si>
  <si>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</si>
  <si>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</si>
  <si>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</si>
  <si>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</si>
  <si>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</si>
  <si>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</si>
  <si>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</si>
  <si>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</si>
  <si>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</si>
  <si>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</si>
  <si>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</si>
  <si>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</si>
  <si>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</si>
  <si>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</si>
  <si>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</si>
  <si>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</si>
  <si>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</si>
  <si>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</si>
  <si>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</si>
  <si>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</si>
  <si>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</si>
  <si>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</si>
  <si>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</si>
  <si>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</si>
  <si>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</si>
  <si>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</si>
  <si>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</si>
  <si>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</si>
  <si>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</si>
  <si>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</si>
  <si>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</si>
  <si>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</si>
  <si>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</si>
  <si>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</si>
  <si>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</si>
  <si>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</si>
  <si>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</si>
  <si>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</si>
  <si>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</si>
  <si>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</si>
  <si>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</si>
  <si>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</si>
  <si>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</si>
  <si>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</si>
  <si>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</si>
  <si>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</si>
  <si>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</si>
  <si>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</si>
  <si>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</si>
  <si>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</si>
  <si>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</si>
  <si>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</si>
  <si>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</si>
  <si>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</si>
  <si>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</si>
  <si>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</si>
  <si>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</si>
  <si>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</si>
  <si>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</si>
  <si>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</si>
  <si>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</si>
  <si>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</si>
  <si>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</si>
  <si>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</si>
  <si>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</si>
  <si>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</si>
  <si>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</si>
  <si>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</si>
  <si>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</si>
  <si>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</si>
  <si>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</si>
  <si>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</si>
  <si>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</si>
  <si>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</si>
  <si>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</si>
  <si>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</si>
  <si>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</si>
  <si>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</si>
  <si>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</si>
  <si>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</si>
  <si>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</si>
  <si>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</si>
  <si>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</si>
  <si>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</si>
  <si>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</si>
  <si>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</si>
  <si>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</si>
  <si>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</si>
  <si>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</si>
  <si>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</si>
  <si>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</si>
  <si>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</si>
  <si>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</si>
  <si>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</si>
  <si>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</si>
  <si>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</si>
  <si>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</si>
  <si>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</si>
  <si>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</si>
  <si>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</si>
  <si>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</si>
  <si>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</si>
  <si>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</si>
  <si>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</si>
  <si>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</si>
  <si>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</si>
  <si>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</si>
  <si>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</si>
  <si>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</si>
  <si>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</si>
  <si>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</si>
  <si>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</si>
  <si>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</si>
  <si>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</si>
  <si>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</si>
  <si>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</si>
  <si>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</si>
  <si>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</si>
  <si>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</si>
  <si>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</si>
  <si>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</si>
  <si>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</si>
  <si>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</si>
  <si>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</si>
  <si>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</si>
  <si>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</si>
  <si>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</si>
  <si>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</si>
  <si>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</si>
  <si>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</si>
  <si>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</si>
  <si>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</si>
  <si>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</si>
  <si>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</si>
  <si>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</si>
  <si>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</si>
  <si>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</si>
  <si>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</si>
  <si>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</si>
  <si>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</si>
  <si>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</si>
  <si>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</si>
  <si>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</si>
  <si>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</si>
  <si>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</si>
  <si>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</si>
  <si>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</si>
  <si>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</si>
  <si>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</si>
  <si>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</si>
  <si>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</si>
  <si>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</si>
  <si>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</si>
  <si>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</si>
  <si>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</si>
  <si>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</si>
  <si>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</si>
  <si>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</si>
  <si>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</si>
  <si>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</si>
  <si>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</si>
  <si>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</si>
  <si>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</si>
  <si>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</si>
  <si>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</si>
  <si>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</si>
  <si>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</si>
  <si>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</si>
  <si>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</si>
  <si>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</si>
  <si>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</si>
  <si>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</si>
  <si>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</si>
  <si>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</si>
  <si>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</si>
  <si>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</si>
  <si>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</si>
  <si>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</si>
  <si>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</si>
  <si>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</si>
  <si>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</si>
  <si>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</si>
  <si>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</si>
  <si>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</si>
  <si>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</si>
  <si>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</si>
  <si>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</si>
  <si>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</si>
  <si>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</si>
  <si>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</si>
  <si>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</si>
  <si>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</si>
  <si>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</si>
  <si>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</si>
  <si>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</si>
  <si>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</si>
  <si>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</si>
  <si>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</si>
  <si>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</si>
  <si>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</si>
  <si>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</si>
  <si>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</si>
  <si>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</si>
  <si>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</si>
  <si>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</si>
  <si>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</si>
  <si>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</si>
  <si>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</si>
  <si>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</si>
  <si>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</si>
  <si>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</si>
  <si>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</si>
  <si>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</si>
  <si>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</si>
  <si>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</si>
  <si>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</si>
  <si>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</si>
  <si>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</si>
  <si>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</si>
  <si>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</si>
  <si>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</si>
  <si>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</si>
  <si>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</si>
  <si>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</si>
  <si>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</si>
  <si>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</si>
  <si>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</si>
  <si>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</si>
  <si>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</si>
  <si>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</si>
  <si>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</si>
  <si>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</si>
  <si>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</si>
  <si>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</si>
  <si>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</si>
  <si>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</si>
  <si>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</si>
  <si>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</si>
  <si>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</si>
  <si>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</si>
  <si>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</si>
  <si>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</si>
  <si>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</si>
  <si>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</si>
  <si>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</si>
  <si>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</si>
  <si>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</si>
  <si>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</si>
  <si>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</si>
  <si>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</si>
  <si>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</si>
  <si>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</si>
  <si>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</si>
  <si>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</si>
  <si>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</si>
  <si>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</si>
  <si>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</si>
  <si>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</si>
  <si>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</si>
  <si>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</si>
  <si>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</si>
  <si>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</si>
  <si>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</si>
  <si>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</si>
  <si>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</si>
  <si>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</si>
  <si>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</si>
  <si>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</si>
  <si>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</si>
  <si>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</si>
  <si>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</si>
  <si>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</si>
  <si>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</si>
  <si>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</si>
  <si>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</si>
  <si>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</si>
  <si>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</si>
  <si>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</si>
  <si>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</si>
  <si>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</si>
  <si>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</si>
  <si>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</si>
  <si>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</si>
  <si>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</si>
  <si>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</si>
  <si>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</si>
  <si>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</si>
  <si>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</si>
  <si>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</si>
  <si>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</si>
  <si>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</si>
  <si>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</si>
  <si>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</si>
  <si>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</si>
  <si>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</si>
  <si>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</si>
  <si>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</si>
  <si>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</si>
  <si>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</si>
  <si>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</si>
  <si>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</si>
  <si>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</si>
  <si>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</si>
  <si>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</si>
  <si>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</si>
  <si>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</si>
  <si>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</si>
  <si>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</si>
  <si>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</si>
  <si>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</si>
  <si>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</si>
  <si>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</si>
  <si>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</si>
  <si>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</si>
  <si>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</si>
  <si>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</si>
  <si>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</si>
  <si>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</si>
  <si>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</si>
  <si>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</si>
  <si>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</si>
  <si>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</si>
  <si>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</si>
  <si>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</si>
  <si>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</si>
  <si>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</si>
  <si>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</si>
  <si>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</si>
  <si>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</si>
  <si>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</si>
  <si>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</si>
  <si>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</si>
  <si>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</si>
  <si>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</si>
  <si>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</si>
  <si>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</si>
  <si>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</si>
  <si>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</si>
  <si>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</si>
  <si>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</si>
  <si>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</si>
  <si>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</si>
  <si>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</si>
  <si>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</si>
  <si>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</si>
  <si>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</si>
  <si>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</si>
  <si>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</si>
  <si>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</si>
  <si>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</si>
  <si>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</si>
  <si>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</si>
  <si>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</si>
  <si>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</si>
  <si>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</si>
  <si>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</si>
  <si>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</si>
  <si>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</si>
  <si>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</si>
  <si>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</si>
  <si>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</si>
  <si>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</si>
  <si>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</si>
  <si>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</si>
  <si>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</si>
  <si>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</si>
  <si>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</si>
  <si>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</si>
  <si>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</si>
  <si>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</si>
  <si>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</si>
  <si>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</si>
  <si>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</si>
  <si>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</si>
  <si>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</si>
  <si>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</si>
  <si>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</si>
  <si>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</si>
  <si>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</si>
  <si>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</si>
  <si>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</si>
  <si>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</si>
  <si>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</si>
  <si>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</si>
  <si>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</si>
  <si>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</si>
  <si>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</si>
  <si>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</si>
  <si>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</si>
  <si>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</si>
  <si>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</si>
  <si>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</si>
  <si>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</si>
  <si>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</si>
  <si>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</si>
  <si>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</si>
  <si>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</si>
  <si>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</si>
  <si>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</si>
  <si>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</si>
  <si>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</si>
  <si>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</si>
  <si>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</si>
  <si>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</si>
  <si>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</si>
  <si>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</si>
  <si>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</si>
  <si>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</si>
  <si>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</si>
  <si>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</si>
  <si>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</si>
  <si>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</si>
  <si>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</si>
  <si>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</si>
  <si>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</si>
  <si>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</si>
  <si>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</si>
  <si>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</si>
  <si>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</si>
  <si>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</si>
  <si>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</si>
  <si>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</si>
  <si>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</si>
  <si>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</si>
  <si>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</si>
  <si>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</si>
  <si>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</si>
  <si>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</si>
  <si>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</si>
  <si>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</si>
  <si>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</si>
  <si>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</si>
  <si>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</si>
  <si>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</si>
  <si>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</si>
  <si>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</si>
  <si>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</si>
  <si>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</si>
  <si>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</si>
  <si>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</si>
  <si>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</si>
  <si>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</si>
  <si>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</si>
  <si>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</si>
  <si>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</si>
  <si>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</si>
  <si>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</si>
  <si>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</si>
  <si>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</si>
  <si>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</si>
  <si>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</si>
  <si>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</si>
  <si>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</si>
  <si>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</si>
  <si>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</si>
  <si>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</si>
  <si>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</si>
  <si>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</si>
  <si>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</si>
  <si>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</si>
  <si>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</si>
  <si>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</si>
  <si>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</si>
  <si>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</si>
  <si>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</si>
  <si>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</si>
  <si>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</si>
  <si>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</si>
  <si>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</si>
  <si>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</si>
  <si>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</si>
  <si>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</si>
  <si>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</si>
  <si>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</si>
  <si>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</si>
  <si>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</si>
  <si>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</si>
  <si>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</si>
  <si>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</si>
  <si>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</si>
  <si>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</si>
  <si>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</si>
  <si>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</si>
  <si>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</si>
  <si>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</si>
  <si>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</si>
  <si>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</si>
  <si>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</si>
  <si>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</si>
  <si>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</si>
  <si>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</si>
  <si>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</si>
  <si>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</si>
  <si>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</si>
  <si>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</si>
  <si>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</si>
  <si>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</si>
  <si>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</si>
  <si>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</si>
  <si>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</si>
  <si>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</si>
  <si>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</si>
  <si>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</si>
  <si>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</si>
  <si>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</si>
  <si>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</si>
  <si>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</si>
  <si>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</si>
  <si>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</si>
  <si>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</si>
  <si>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</si>
  <si>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</si>
  <si>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</si>
  <si>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</si>
  <si>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</si>
  <si>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</si>
  <si>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</si>
  <si>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</si>
  <si>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</si>
  <si>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</si>
  <si>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</si>
  <si>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</si>
  <si>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</si>
  <si>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</si>
  <si>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</si>
  <si>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</si>
  <si>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</si>
  <si>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</si>
  <si>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</si>
  <si>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</si>
  <si>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</si>
  <si>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</si>
  <si>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</si>
  <si>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</si>
  <si>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</si>
  <si>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</si>
  <si>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</si>
  <si>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</si>
  <si>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</si>
  <si>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</si>
  <si>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</si>
  <si>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</si>
  <si>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</si>
  <si>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</si>
  <si>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</si>
  <si>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</si>
  <si>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</si>
  <si>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</si>
  <si>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</si>
  <si>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</si>
  <si>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</si>
  <si>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</si>
  <si>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</si>
  <si>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</si>
  <si>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</si>
  <si>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</si>
  <si>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</si>
  <si>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</si>
  <si>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</si>
  <si>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</si>
  <si>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</si>
  <si>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</si>
  <si>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</si>
  <si>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</si>
  <si>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</si>
  <si>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</si>
  <si>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</si>
  <si>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</si>
  <si>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</si>
  <si>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</si>
  <si>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</si>
  <si>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</si>
  <si>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</si>
  <si>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</si>
  <si>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</si>
  <si>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</si>
  <si>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</si>
  <si>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</si>
  <si>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</si>
  <si>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</si>
  <si>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</si>
  <si>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</si>
  <si>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</si>
  <si>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</si>
  <si>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</si>
  <si>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</si>
  <si>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</si>
  <si>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</si>
  <si>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</si>
  <si>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</si>
  <si>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</si>
  <si>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</si>
  <si>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</si>
  <si>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</si>
  <si>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</si>
  <si>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</si>
  <si>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</si>
  <si>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</si>
  <si>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</si>
  <si>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</si>
  <si>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</si>
  <si>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</si>
  <si>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</si>
  <si>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</si>
  <si>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</si>
  <si>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</si>
  <si>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</si>
  <si>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</si>
  <si>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</si>
  <si>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</si>
  <si>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</si>
  <si>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</si>
  <si>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</si>
  <si>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</si>
  <si>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</si>
  <si>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</si>
  <si>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</si>
  <si>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</si>
  <si>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</si>
  <si>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</si>
  <si>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</si>
  <si>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</si>
  <si>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</si>
  <si>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</si>
  <si>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</si>
  <si>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</si>
  <si>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</si>
  <si>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</si>
  <si>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</si>
  <si>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</si>
  <si>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</si>
  <si>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</si>
  <si>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</si>
  <si>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</si>
  <si>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</si>
  <si>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</si>
  <si>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</si>
  <si>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</si>
  <si>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</si>
  <si>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</si>
  <si>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</si>
  <si>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</si>
  <si>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</si>
  <si>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</si>
  <si>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</si>
  <si>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</si>
  <si>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</si>
  <si>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</si>
  <si>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</si>
  <si>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</si>
  <si>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</si>
  <si>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</si>
  <si>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</si>
  <si>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</si>
  <si>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</si>
  <si>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</si>
  <si>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</si>
  <si>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</si>
  <si>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</si>
  <si>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</si>
  <si>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</si>
  <si>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</si>
  <si>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</si>
  <si>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</si>
  <si>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</si>
  <si>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</si>
  <si>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</si>
  <si>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</si>
  <si>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</si>
  <si>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</si>
  <si>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</si>
  <si>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</si>
  <si>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</si>
  <si>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</si>
  <si>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</si>
  <si>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</si>
  <si>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</si>
  <si>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</si>
  <si>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</si>
  <si>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</si>
  <si>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</si>
  <si>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</si>
  <si>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</si>
  <si>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</si>
  <si>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</si>
  <si>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</si>
  <si>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</si>
  <si>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</si>
  <si>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</si>
  <si>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</si>
  <si>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</si>
  <si>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</si>
  <si>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</si>
  <si>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</si>
  <si>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</si>
  <si>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</si>
  <si>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</si>
  <si>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</si>
  <si>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</si>
  <si>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</si>
  <si>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</si>
  <si>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</si>
  <si>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</si>
  <si>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</si>
  <si>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</si>
  <si>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</si>
  <si>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</si>
  <si>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</si>
  <si>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</si>
  <si>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</si>
  <si>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</si>
  <si>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</si>
  <si>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</si>
  <si>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</si>
  <si>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</si>
  <si>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</si>
  <si>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</si>
  <si>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</si>
  <si>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</si>
  <si>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</si>
  <si>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</si>
  <si>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</si>
  <si>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</si>
  <si>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</si>
  <si>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</si>
  <si>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</si>
  <si>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</si>
  <si>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</si>
  <si>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</si>
  <si>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</si>
  <si>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</si>
  <si>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</si>
  <si>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</si>
  <si>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</si>
  <si>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</si>
  <si>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</si>
  <si>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</si>
  <si>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</si>
  <si>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</si>
  <si>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</si>
  <si>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</si>
  <si>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</si>
  <si>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</si>
  <si>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</si>
  <si>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</si>
  <si>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</si>
  <si>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</si>
  <si>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</si>
  <si>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</si>
  <si>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</si>
  <si>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</si>
  <si>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</si>
  <si>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</si>
  <si>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</si>
  <si>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</si>
  <si>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</si>
  <si>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</si>
  <si>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</si>
  <si>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</si>
  <si>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</si>
  <si>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</si>
  <si>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</si>
  <si>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</si>
  <si>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</si>
  <si>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</si>
  <si>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</si>
  <si>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</si>
  <si>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</si>
  <si>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</si>
  <si>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</si>
  <si>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</si>
  <si>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</si>
  <si>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</si>
  <si>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</si>
  <si>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</si>
  <si>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</si>
  <si>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</si>
  <si>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</si>
  <si>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</si>
  <si>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</si>
  <si>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</si>
  <si>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</si>
  <si>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</si>
  <si>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</si>
  <si>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</si>
  <si>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</si>
  <si>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</si>
  <si>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</si>
  <si>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</si>
  <si>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</si>
  <si>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</si>
  <si>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</si>
  <si>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</si>
  <si>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</si>
  <si>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</si>
  <si>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</si>
  <si>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</si>
  <si>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</si>
  <si>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</si>
  <si>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</si>
  <si>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</si>
  <si>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</si>
  <si>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</si>
  <si>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</si>
  <si>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</si>
  <si>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</si>
  <si>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</si>
  <si>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</si>
  <si>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</si>
  <si>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</si>
  <si>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</si>
  <si>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</si>
  <si>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</si>
  <si>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</si>
  <si>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</si>
  <si>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</si>
  <si>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</si>
  <si>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</si>
  <si>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</si>
  <si>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</si>
  <si>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</si>
  <si>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</si>
  <si>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</si>
  <si>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</si>
  <si>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</si>
  <si>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</si>
  <si>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</si>
  <si>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</si>
  <si>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</si>
  <si>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</si>
  <si>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</si>
  <si>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</si>
  <si>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</si>
  <si>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</si>
  <si>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</si>
  <si>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</si>
  <si>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</si>
  <si>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</si>
  <si>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</si>
  <si>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</si>
  <si>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</si>
  <si>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</si>
  <si>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</si>
  <si>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</si>
  <si>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</si>
  <si>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</si>
  <si>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</si>
  <si>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</si>
  <si>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</si>
  <si>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</si>
  <si>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</si>
  <si>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</si>
  <si>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</si>
  <si>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</si>
  <si>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</si>
  <si>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</si>
  <si>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</si>
  <si>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</si>
  <si>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</si>
  <si>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</si>
  <si>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</si>
  <si>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</si>
  <si>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</si>
  <si>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</si>
  <si>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</si>
  <si>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</si>
  <si>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</si>
  <si>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</si>
  <si>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</si>
  <si>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</si>
  <si>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</si>
  <si>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</si>
  <si>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</si>
  <si>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</si>
  <si>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</si>
  <si>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</si>
  <si>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</si>
  <si>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</si>
  <si>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</si>
  <si>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</si>
  <si>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</si>
  <si>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</si>
  <si>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</si>
  <si>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</si>
  <si>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</si>
  <si>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</si>
  <si>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</si>
  <si>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</si>
  <si>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</si>
  <si>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</si>
  <si>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</si>
  <si>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</si>
  <si>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</si>
  <si>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</si>
  <si>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</si>
  <si>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</si>
  <si>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</si>
  <si>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</si>
  <si>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</si>
  <si>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</si>
  <si>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</si>
  <si>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</si>
  <si>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</si>
  <si>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</si>
  <si>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</si>
  <si>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</si>
  <si>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</si>
  <si>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</si>
  <si>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</si>
  <si>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</si>
  <si>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</si>
  <si>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</si>
  <si>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</si>
  <si>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</si>
  <si>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</si>
  <si>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</si>
  <si>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</si>
  <si>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</si>
  <si>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</si>
  <si>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</si>
  <si>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</si>
  <si>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</si>
  <si>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</si>
  <si>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</si>
  <si>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</si>
  <si>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</si>
  <si>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</si>
  <si>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</si>
  <si>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</si>
  <si>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</si>
  <si>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</si>
  <si>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</si>
  <si>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</si>
  <si>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</si>
  <si>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</si>
  <si>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</si>
  <si>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</si>
  <si>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</si>
  <si>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</si>
  <si>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</si>
  <si>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</si>
  <si>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</si>
  <si>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</si>
  <si>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</si>
  <si>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</si>
  <si>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</si>
  <si>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</si>
  <si>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</si>
  <si>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</si>
  <si>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</si>
  <si>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</si>
  <si>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</si>
  <si>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</si>
  <si>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</si>
  <si>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</si>
  <si>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</si>
  <si>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</si>
  <si>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</si>
  <si>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</si>
  <si>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</si>
  <si>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</si>
  <si>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</si>
  <si>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</si>
  <si>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</si>
  <si>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</si>
  <si>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</si>
  <si>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</si>
  <si>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</si>
  <si>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</si>
  <si>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</si>
  <si>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</si>
  <si>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</si>
  <si>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</si>
  <si>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</si>
  <si>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</si>
  <si>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</si>
  <si>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</si>
  <si>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</si>
  <si>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</si>
  <si>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</si>
  <si>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</si>
  <si>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</si>
  <si>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</si>
  <si>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</si>
  <si>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</si>
  <si>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</si>
  <si>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</si>
  <si>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</si>
  <si>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</si>
  <si>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</si>
  <si>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</si>
  <si>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</si>
  <si>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</si>
  <si>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</si>
  <si>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</si>
  <si>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</si>
  <si>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</si>
  <si>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</si>
  <si>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</si>
  <si>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</si>
  <si>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</si>
  <si>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</si>
  <si>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</si>
  <si>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</si>
  <si>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</si>
  <si>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</si>
  <si>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</si>
  <si>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</si>
  <si>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</si>
  <si>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</si>
  <si>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</si>
  <si>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</si>
  <si>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</si>
  <si>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</si>
  <si>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</si>
  <si>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</si>
  <si>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</si>
  <si>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</si>
  <si>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</si>
  <si>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</si>
  <si>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</si>
  <si>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</si>
  <si>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</si>
  <si>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</si>
  <si>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</si>
  <si>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</si>
  <si>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</si>
  <si>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</si>
  <si>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</si>
  <si>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</si>
  <si>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</si>
  <si>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</si>
  <si>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</si>
  <si>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</si>
  <si>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</si>
  <si>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</si>
  <si>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</si>
  <si>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</si>
  <si>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</si>
  <si>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</si>
  <si>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</si>
  <si>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</si>
  <si>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</si>
  <si>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</si>
  <si>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</si>
  <si>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</si>
  <si>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</si>
  <si>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</si>
  <si>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</si>
  <si>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</si>
  <si>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</si>
  <si>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</si>
  <si>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</si>
  <si>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</si>
  <si>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</si>
  <si>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</si>
  <si>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</si>
  <si>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</si>
  <si>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</si>
  <si>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</si>
  <si>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</si>
  <si>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</si>
  <si>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</si>
  <si>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</si>
  <si>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</si>
  <si>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</si>
  <si>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</si>
  <si>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</si>
  <si>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</si>
  <si>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</si>
  <si>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</si>
  <si>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</si>
  <si>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</si>
  <si>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</si>
  <si>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</si>
  <si>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</si>
  <si>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</si>
  <si>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</si>
  <si>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</si>
  <si>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</si>
  <si>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</si>
  <si>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</si>
  <si>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</si>
  <si>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</si>
  <si>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</si>
  <si>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</si>
  <si>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</si>
  <si>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</si>
  <si>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</si>
  <si>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</si>
  <si>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</si>
  <si>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</si>
  <si>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</si>
  <si>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</si>
  <si>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</si>
  <si>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</si>
  <si>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</si>
  <si>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</si>
  <si>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</si>
  <si>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</si>
  <si>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</si>
  <si>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</si>
  <si>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</si>
  <si>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</si>
  <si>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</si>
  <si>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</si>
  <si>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</si>
  <si>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</si>
  <si>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</si>
  <si>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</si>
  <si>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</si>
  <si>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</si>
  <si>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</si>
  <si>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</si>
  <si>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</si>
  <si>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</si>
  <si>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</si>
  <si>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</si>
  <si>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</si>
  <si>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</si>
  <si>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</si>
  <si>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</si>
  <si>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</si>
  <si>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</si>
  <si>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</si>
  <si>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</si>
  <si>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</si>
  <si>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</si>
  <si>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</si>
  <si>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</si>
  <si>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</si>
  <si>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</si>
  <si>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</si>
  <si>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</si>
  <si>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</si>
  <si>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</si>
  <si>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</si>
  <si>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</si>
  <si>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</si>
  <si>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</si>
  <si>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</si>
  <si>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</si>
  <si>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</si>
  <si>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</si>
  <si>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</si>
  <si>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</si>
  <si>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</si>
  <si>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</si>
  <si>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</si>
  <si>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</si>
  <si>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</si>
  <si>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</si>
  <si>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</si>
  <si>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</si>
  <si>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</si>
  <si>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</si>
  <si>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</si>
  <si>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</si>
  <si>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</si>
  <si>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</si>
  <si>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</si>
  <si>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</si>
  <si>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</si>
  <si>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</si>
  <si>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</si>
  <si>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</si>
  <si>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</si>
  <si>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</si>
  <si>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</si>
  <si>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</si>
  <si>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</si>
  <si>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</si>
  <si>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</si>
  <si>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</si>
  <si>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</si>
  <si>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</si>
  <si>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</si>
  <si>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</si>
  <si>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</si>
  <si>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</si>
  <si>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</si>
  <si>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</si>
  <si>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</si>
  <si>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</si>
  <si>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</si>
  <si>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</si>
  <si>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</si>
  <si>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</si>
  <si>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</si>
  <si>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</si>
  <si>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</si>
  <si>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</si>
  <si>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</si>
  <si>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</si>
  <si>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</si>
  <si>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</si>
  <si>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</si>
  <si>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</si>
  <si>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</si>
  <si>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</si>
  <si>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</si>
  <si>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</si>
  <si>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</si>
  <si>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</si>
  <si>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</si>
  <si>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</si>
  <si>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</si>
  <si>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</si>
  <si>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</si>
  <si>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</si>
  <si>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</si>
  <si>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</si>
  <si>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</si>
  <si>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</si>
  <si>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</si>
  <si>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</si>
  <si>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</si>
  <si>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</si>
  <si>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</si>
  <si>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</si>
  <si>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</si>
  <si>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</si>
  <si>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</si>
  <si>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</si>
  <si>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</si>
  <si>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</si>
  <si>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</si>
  <si>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</si>
  <si>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</si>
  <si>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</si>
  <si>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</si>
  <si>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</si>
  <si>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</si>
  <si>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</si>
  <si>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</si>
  <si>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</si>
  <si>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</si>
  <si>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</si>
  <si>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</si>
  <si>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</si>
  <si>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</si>
  <si>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</si>
  <si>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</si>
  <si>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</si>
  <si>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</si>
  <si>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</si>
  <si>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</si>
  <si>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</si>
  <si>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</si>
  <si>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</si>
  <si>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</si>
  <si>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</si>
  <si>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</si>
  <si>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</si>
  <si>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</si>
  <si>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</si>
  <si>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</si>
  <si>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</si>
  <si>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</si>
  <si>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</si>
  <si>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</si>
  <si>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</si>
  <si>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</si>
  <si>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</si>
  <si>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</si>
  <si>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</si>
  <si>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</si>
  <si>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</si>
  <si>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</si>
  <si>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</si>
  <si>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</si>
  <si>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</si>
  <si>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</si>
  <si>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</si>
  <si>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</si>
  <si>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</si>
  <si>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</si>
  <si>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</si>
  <si>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</si>
  <si>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</si>
  <si>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</si>
  <si>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</si>
  <si>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</si>
  <si>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</si>
  <si>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</si>
  <si>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</si>
  <si>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</si>
  <si>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</si>
  <si>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</si>
  <si>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</si>
  <si>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</si>
  <si>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</si>
  <si>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</si>
  <si>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</si>
  <si>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</si>
  <si>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</si>
  <si>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</si>
  <si>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</si>
  <si>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</si>
  <si>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</si>
  <si>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</si>
  <si>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</si>
  <si>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</si>
  <si>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</si>
  <si>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</si>
  <si>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</si>
  <si>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</si>
  <si>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</si>
  <si>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</si>
  <si>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</si>
  <si>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</si>
  <si>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</si>
  <si>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</si>
  <si>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</si>
  <si>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</si>
  <si>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</si>
  <si>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</si>
  <si>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</si>
  <si>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</si>
  <si>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</si>
  <si>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</si>
  <si>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</si>
  <si>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</si>
  <si>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</si>
  <si>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</si>
  <si>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</si>
  <si>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</si>
  <si>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</si>
  <si>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</si>
  <si>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</si>
  <si>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</si>
  <si>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</si>
  <si>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</si>
  <si>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</si>
  <si>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</si>
  <si>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</si>
  <si>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</si>
  <si>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</si>
  <si>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</si>
  <si>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</si>
  <si>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</si>
  <si>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</si>
  <si>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</si>
  <si>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</si>
  <si>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</si>
  <si>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</si>
  <si>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</si>
  <si>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</si>
  <si>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</si>
  <si>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</si>
  <si>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</si>
  <si>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</si>
  <si>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</si>
  <si>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</si>
  <si>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</si>
  <si>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</si>
  <si>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</si>
  <si>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</si>
  <si>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</si>
  <si>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</si>
  <si>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</si>
  <si>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</si>
  <si>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</si>
  <si>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</si>
  <si>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</si>
  <si>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</si>
  <si>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</si>
  <si>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</si>
  <si>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</si>
  <si>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</si>
  <si>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</si>
  <si>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</si>
  <si>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</si>
  <si>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</si>
  <si>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</si>
  <si>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</si>
  <si>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</si>
  <si>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</si>
  <si>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</si>
  <si>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</si>
  <si>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</si>
  <si>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</si>
  <si>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</si>
  <si>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</si>
  <si>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</si>
  <si>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</si>
  <si>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</si>
  <si>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</si>
  <si>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</si>
  <si>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</si>
  <si>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</si>
  <si>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</si>
  <si>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</si>
  <si>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</si>
  <si>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</si>
  <si>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</si>
  <si>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</si>
  <si>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</si>
  <si>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</si>
  <si>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</si>
  <si>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</si>
  <si>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</si>
  <si>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</si>
  <si>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</si>
  <si>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</si>
  <si>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</si>
  <si>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</si>
  <si>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</si>
  <si>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</si>
  <si>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</si>
  <si>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</si>
  <si>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</si>
  <si>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</si>
  <si>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</si>
  <si>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</si>
  <si>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</si>
  <si>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</si>
  <si>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</si>
  <si>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</si>
  <si>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</si>
  <si>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</si>
  <si>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</si>
  <si>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</si>
  <si>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</si>
  <si>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</si>
  <si>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</si>
  <si>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</si>
  <si>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</si>
  <si>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</si>
  <si>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</si>
  <si>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</si>
  <si>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</si>
  <si>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</si>
  <si>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</si>
  <si>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</si>
  <si>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</si>
  <si>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</si>
  <si>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</si>
  <si>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</si>
  <si>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</si>
  <si>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</si>
  <si>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</si>
  <si>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</si>
  <si>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</si>
  <si>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</si>
  <si>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</si>
  <si>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</si>
  <si>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</si>
  <si>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</si>
  <si>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</si>
  <si>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</si>
  <si>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</si>
  <si>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</si>
  <si>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</si>
  <si>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</si>
  <si>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</si>
  <si>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</si>
  <si>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</si>
  <si>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</si>
  <si>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</si>
  <si>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</si>
  <si>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</si>
  <si>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</si>
  <si>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</si>
  <si>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</si>
  <si>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</si>
  <si>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</si>
  <si>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</si>
  <si>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</si>
  <si>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</si>
  <si>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</si>
  <si>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</si>
  <si>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</si>
  <si>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</si>
  <si>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</si>
  <si>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</si>
  <si>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</si>
  <si>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</si>
  <si>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</si>
  <si>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</si>
  <si>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</si>
  <si>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</si>
  <si>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</si>
  <si>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</si>
  <si>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</si>
  <si>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</si>
  <si>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</si>
  <si>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</si>
  <si>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</si>
  <si>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</si>
  <si>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</si>
  <si>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</si>
  <si>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</si>
  <si>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</si>
  <si>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</si>
  <si>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</si>
  <si>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</si>
  <si>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</si>
  <si>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</si>
  <si>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</si>
  <si>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</si>
  <si>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</si>
  <si>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</si>
  <si>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</si>
  <si>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</si>
  <si>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</si>
  <si>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</si>
  <si>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</si>
  <si>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</si>
  <si>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</si>
  <si>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</si>
  <si>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</si>
  <si>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</si>
  <si>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</si>
  <si>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</si>
  <si>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</si>
  <si>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</si>
  <si>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</si>
  <si>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</si>
  <si>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</si>
  <si>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</si>
  <si>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</si>
  <si>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</si>
  <si>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</si>
  <si>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</si>
  <si>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</si>
  <si>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</si>
  <si>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</si>
  <si>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</si>
  <si>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</si>
  <si>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</si>
  <si>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</si>
  <si>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</si>
  <si>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</si>
  <si>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</si>
  <si>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</si>
  <si>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</si>
  <si>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</si>
  <si>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</si>
  <si>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</si>
  <si>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</si>
  <si>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</si>
  <si>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</si>
  <si>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</si>
  <si>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</si>
  <si>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</si>
  <si>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</si>
  <si>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</si>
  <si>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</si>
  <si>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</si>
  <si>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</si>
  <si>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</si>
  <si>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</si>
  <si>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</si>
  <si>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</si>
  <si>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</si>
  <si>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</si>
  <si>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</si>
  <si>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</si>
  <si>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</si>
  <si>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</si>
  <si>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</si>
  <si>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</si>
  <si>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</si>
  <si>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</si>
  <si>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</si>
  <si>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</si>
  <si>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</si>
  <si>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</si>
  <si>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</si>
  <si>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</si>
  <si>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</si>
  <si>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</si>
  <si>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</si>
  <si>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</si>
  <si>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</si>
  <si>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</si>
  <si>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</si>
  <si>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</si>
  <si>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</si>
  <si>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</si>
  <si>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</si>
  <si>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</si>
  <si>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</si>
  <si>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</si>
  <si>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</si>
  <si>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</si>
  <si>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</si>
  <si>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</si>
  <si>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</si>
  <si>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</si>
  <si>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</si>
  <si>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</si>
  <si>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</si>
  <si>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</si>
  <si>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</si>
  <si>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</si>
  <si>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</si>
  <si>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</si>
  <si>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</si>
  <si>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</si>
  <si>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</si>
  <si>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</si>
  <si>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</si>
  <si>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</si>
  <si>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</si>
  <si>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</si>
  <si>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</si>
  <si>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</si>
  <si>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</si>
  <si>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</si>
  <si>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</si>
  <si>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</si>
  <si>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</si>
  <si>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</si>
  <si>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</si>
  <si>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</si>
  <si>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</si>
  <si>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</si>
  <si>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</si>
  <si>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</si>
  <si>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</si>
  <si>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</si>
  <si>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</si>
  <si>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</si>
  <si>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</si>
  <si>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</si>
  <si>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</si>
  <si>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</si>
  <si>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</si>
  <si>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</si>
  <si>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</si>
  <si>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</si>
  <si>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</si>
  <si>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</si>
  <si>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</si>
  <si>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</si>
  <si>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</si>
  <si>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</si>
  <si>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</si>
  <si>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</si>
  <si>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</si>
  <si>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</si>
  <si>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</si>
  <si>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</si>
  <si>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</si>
  <si>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</si>
  <si>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</si>
  <si>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</si>
  <si>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</si>
  <si>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</si>
  <si>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</si>
  <si>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</si>
  <si>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</si>
  <si>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</si>
  <si>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</si>
  <si>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</si>
  <si>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</si>
  <si>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</si>
  <si>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</si>
  <si>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</si>
  <si>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</si>
  <si>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</si>
  <si>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</si>
  <si>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</si>
  <si>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</si>
  <si>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</si>
  <si>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</si>
  <si>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</si>
  <si>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</si>
  <si>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</si>
  <si>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</si>
  <si>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</si>
  <si>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</si>
  <si>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</si>
  <si>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</si>
  <si>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</si>
  <si>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</si>
  <si>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</si>
  <si>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</si>
  <si>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</si>
  <si>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</si>
  <si>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</si>
  <si>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</si>
  <si>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</si>
  <si>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</si>
  <si>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</si>
  <si>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</si>
  <si>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</si>
  <si>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</si>
  <si>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</si>
  <si>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</si>
  <si>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</si>
  <si>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</si>
  <si>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</si>
  <si>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</si>
  <si>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</si>
  <si>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</si>
  <si>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</si>
  <si>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</si>
  <si>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</si>
  <si>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</si>
  <si>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</si>
  <si>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</si>
  <si>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</si>
  <si>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</si>
  <si>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</si>
  <si>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</si>
  <si>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</si>
  <si>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</si>
  <si>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</si>
  <si>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</si>
  <si>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</si>
  <si>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</si>
  <si>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</si>
  <si>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</si>
  <si>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</si>
  <si>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</si>
  <si>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</si>
  <si>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</si>
  <si>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</si>
  <si>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</si>
  <si>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</si>
  <si>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</si>
  <si>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</si>
  <si>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</si>
  <si>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</si>
  <si>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</si>
  <si>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</si>
  <si>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</si>
  <si>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</si>
  <si>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</si>
  <si>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</si>
  <si>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</si>
  <si>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</si>
  <si>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</si>
  <si>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</si>
  <si>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</si>
  <si>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</si>
  <si>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</si>
  <si>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</si>
  <si>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</si>
  <si>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</si>
  <si>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</si>
  <si>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</si>
  <si>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</si>
  <si>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</si>
  <si>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</si>
  <si>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</si>
  <si>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</si>
  <si>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</si>
  <si>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</si>
  <si>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</si>
  <si>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</si>
  <si>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</si>
  <si>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</si>
  <si>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</si>
  <si>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</si>
  <si>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</si>
  <si>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</si>
  <si>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</si>
  <si>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</si>
  <si>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</si>
  <si>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</si>
  <si>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</si>
  <si>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</si>
  <si>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</si>
  <si>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</si>
  <si>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</si>
  <si>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</si>
  <si>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</si>
  <si>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</si>
  <si>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</si>
  <si>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</si>
  <si>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</si>
  <si>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</si>
  <si>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</si>
  <si>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</si>
  <si>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</si>
  <si>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</si>
  <si>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</si>
  <si>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</si>
  <si>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</si>
  <si>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</si>
  <si>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</si>
  <si>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</si>
  <si>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</si>
  <si>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</si>
  <si>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</si>
  <si>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</si>
  <si>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</si>
  <si>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</si>
  <si>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</si>
  <si>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</si>
  <si>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</si>
  <si>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</si>
  <si>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</si>
  <si>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</si>
  <si>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</si>
  <si>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</si>
  <si>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</si>
  <si>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</si>
  <si>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</si>
  <si>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</si>
  <si>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</si>
  <si>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</si>
  <si>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</si>
  <si>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</si>
  <si>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</si>
  <si>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</si>
  <si>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</si>
  <si>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</si>
  <si>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</si>
  <si>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</si>
  <si>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</si>
  <si>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</si>
  <si>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</si>
  <si>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</si>
  <si>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</si>
  <si>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</si>
  <si>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</si>
  <si>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</si>
  <si>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</si>
  <si>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</si>
  <si>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</si>
  <si>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</si>
  <si>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</si>
  <si>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</si>
  <si>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</si>
  <si>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</si>
  <si>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</si>
  <si>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</si>
  <si>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</si>
  <si>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</si>
  <si>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</si>
  <si>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</si>
  <si>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</si>
  <si>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</si>
  <si>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</si>
  <si>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</si>
  <si>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</si>
  <si>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</si>
  <si>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</si>
  <si>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</si>
  <si>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</si>
  <si>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</si>
  <si>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</si>
  <si>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</si>
  <si>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</si>
  <si>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</si>
  <si>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</si>
  <si>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</si>
  <si>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</si>
  <si>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</si>
  <si>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</si>
  <si>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</si>
  <si>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</si>
  <si>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</si>
  <si>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</si>
  <si>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</si>
  <si>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</si>
  <si>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</si>
  <si>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</si>
  <si>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</si>
  <si>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</si>
  <si>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</si>
  <si>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</si>
  <si>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</si>
  <si>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</si>
  <si>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</si>
  <si>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</si>
  <si>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</si>
  <si>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</si>
  <si>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</si>
  <si>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</si>
  <si>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</si>
  <si>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</si>
  <si>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</si>
  <si>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</si>
  <si>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</si>
  <si>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</si>
  <si>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</si>
  <si>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</si>
  <si>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</si>
  <si>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</si>
  <si>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</si>
  <si>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</si>
  <si>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</si>
  <si>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</si>
  <si>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</si>
  <si>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</si>
  <si>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</si>
  <si>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</si>
  <si>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</si>
  <si>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</si>
  <si>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</si>
  <si>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</si>
  <si>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</si>
  <si>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</si>
  <si>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</si>
  <si>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</si>
  <si>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</si>
  <si>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</si>
  <si>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</si>
  <si>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</si>
  <si>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</si>
  <si>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</si>
  <si>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</si>
  <si>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</si>
  <si>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</si>
  <si>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</si>
  <si>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</si>
  <si>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</si>
  <si>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</si>
  <si>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</si>
  <si>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</si>
  <si>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</si>
  <si>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</si>
  <si>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</si>
  <si>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</si>
  <si>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</si>
  <si>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</si>
  <si>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</si>
  <si>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</si>
  <si>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</si>
  <si>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</si>
  <si>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</si>
  <si>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</si>
  <si>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</si>
  <si>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</si>
  <si>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</si>
  <si>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</si>
  <si>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</si>
  <si>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</si>
  <si>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</si>
  <si>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</si>
  <si>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</si>
  <si>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</si>
  <si>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</si>
  <si>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</si>
  <si>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</si>
  <si>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</si>
  <si>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</si>
  <si>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</si>
  <si>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</si>
  <si>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</si>
  <si>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</si>
  <si>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</si>
  <si>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</si>
  <si>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</si>
  <si>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</si>
  <si>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</si>
  <si>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</si>
  <si>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</si>
  <si>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</si>
  <si>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</si>
  <si>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</si>
  <si>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</si>
  <si>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</si>
  <si>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</si>
  <si>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</si>
  <si>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</si>
  <si>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</si>
  <si>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</si>
  <si>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</si>
  <si>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</si>
  <si>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</si>
  <si>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</si>
  <si>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</si>
  <si>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</si>
  <si>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</si>
  <si>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</si>
  <si>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</si>
  <si>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</si>
  <si>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</si>
  <si>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</si>
  <si>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</si>
  <si>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</si>
  <si>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</si>
  <si>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</si>
  <si>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</si>
  <si>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</si>
  <si>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</si>
  <si>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</si>
  <si>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</si>
  <si>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</si>
  <si>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</si>
  <si>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</si>
  <si>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</si>
  <si>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</si>
  <si>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</si>
  <si>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</si>
  <si>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</si>
  <si>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</si>
  <si>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</si>
  <si>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</si>
  <si>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</si>
  <si>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</si>
  <si>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</si>
  <si>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</si>
  <si>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</si>
  <si>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</si>
  <si>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</si>
  <si>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</si>
  <si>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</si>
  <si>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</si>
  <si>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</si>
  <si>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</si>
  <si>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</si>
  <si>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</si>
  <si>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</si>
  <si>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</si>
  <si>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</si>
  <si>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</si>
  <si>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</si>
  <si>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</si>
  <si>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</si>
  <si>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</si>
  <si>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</si>
  <si>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</si>
  <si>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</si>
  <si>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</si>
  <si>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</si>
  <si>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</si>
  <si>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</si>
  <si>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</si>
  <si>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</si>
  <si>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</si>
  <si>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</si>
  <si>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</si>
  <si>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</si>
  <si>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</si>
  <si>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</si>
  <si>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</si>
  <si>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</si>
  <si>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</si>
  <si>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</si>
  <si>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</si>
  <si>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</si>
  <si>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</si>
  <si>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</si>
  <si>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</si>
  <si>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</si>
  <si>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</si>
  <si>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</si>
  <si>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</si>
  <si>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</si>
  <si>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</si>
  <si>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</si>
  <si>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</si>
  <si>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</si>
  <si>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</si>
  <si>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</si>
  <si>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</si>
  <si>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</si>
  <si>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</si>
  <si>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</si>
  <si>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</si>
  <si>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</si>
  <si>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</si>
  <si>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</si>
  <si>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</si>
  <si>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</si>
  <si>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</si>
  <si>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</si>
  <si>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</si>
  <si>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</si>
  <si>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</si>
  <si>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</si>
  <si>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</si>
  <si>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</si>
  <si>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</si>
  <si>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</si>
  <si>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</si>
  <si>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</si>
  <si>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</si>
  <si>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</si>
  <si>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</si>
  <si>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</si>
  <si>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</si>
  <si>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</si>
  <si>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</si>
  <si>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</si>
  <si>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</si>
  <si>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</si>
  <si>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</si>
  <si>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</si>
  <si>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</si>
  <si>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</si>
  <si>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</si>
  <si>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</si>
  <si>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</si>
  <si>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</si>
  <si>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</si>
  <si>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</si>
  <si>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</si>
  <si>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</si>
  <si>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</si>
  <si>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</si>
  <si>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</si>
  <si>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</si>
  <si>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</si>
  <si>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</si>
  <si>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</si>
  <si>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</si>
  <si>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</si>
  <si>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</si>
  <si>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</si>
  <si>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</si>
  <si>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</si>
  <si>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</si>
  <si>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</si>
  <si>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</si>
  <si>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</si>
  <si>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</si>
  <si>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</si>
  <si>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</si>
  <si>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</si>
  <si>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</si>
  <si>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</si>
  <si>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</si>
  <si>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</si>
  <si>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</si>
  <si>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</si>
  <si>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</si>
  <si>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</si>
  <si>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</si>
  <si>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</si>
  <si>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</si>
  <si>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</si>
  <si>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</si>
  <si>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</si>
  <si>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</si>
  <si>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</si>
  <si>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</si>
  <si>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</si>
  <si>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</si>
  <si>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</si>
  <si>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</si>
  <si>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</si>
  <si>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</si>
  <si>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</si>
  <si>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</si>
  <si>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</si>
  <si>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</si>
  <si>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</si>
  <si>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</si>
  <si>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</si>
  <si>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</si>
  <si>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</si>
  <si>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</si>
  <si>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</si>
  <si>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</si>
  <si>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</si>
  <si>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</si>
  <si>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</si>
  <si>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</si>
  <si>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</si>
  <si>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</si>
  <si>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</si>
  <si>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</si>
  <si>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</si>
  <si>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</si>
  <si>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</si>
  <si>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</si>
  <si>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</si>
  <si>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</si>
  <si>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</si>
  <si>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</si>
  <si>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</si>
  <si>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</si>
  <si>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</si>
  <si>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</si>
  <si>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</si>
  <si>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</si>
  <si>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</si>
  <si>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</si>
  <si>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</si>
  <si>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</si>
  <si>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</si>
  <si>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</si>
  <si>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</si>
  <si>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</si>
  <si>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</si>
  <si>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</si>
  <si>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</si>
  <si>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</si>
  <si>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</si>
  <si>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</si>
  <si>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</si>
  <si>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</si>
  <si>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</si>
  <si>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</si>
  <si>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</si>
  <si>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</si>
  <si>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</si>
  <si>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</si>
  <si>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</si>
  <si>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</si>
  <si>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</si>
  <si>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</si>
  <si>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</si>
  <si>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</si>
  <si>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</si>
  <si>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</si>
  <si>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</si>
  <si>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</si>
  <si>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</si>
  <si>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</si>
  <si>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</si>
  <si>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</si>
  <si>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</si>
  <si>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</si>
  <si>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</si>
  <si>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</si>
  <si>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</si>
  <si>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</si>
  <si>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</si>
  <si>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</si>
  <si>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</si>
  <si>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</si>
  <si>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</si>
  <si>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</si>
  <si>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</si>
  <si>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</si>
  <si>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</si>
  <si>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</si>
  <si>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</si>
  <si>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</si>
  <si>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</si>
  <si>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</si>
  <si>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</si>
  <si>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</si>
  <si>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</si>
  <si>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</si>
  <si>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</si>
  <si>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</si>
  <si>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</si>
  <si>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</si>
  <si>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</si>
  <si>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</si>
  <si>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</si>
  <si>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</si>
  <si>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</si>
  <si>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</si>
  <si>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</si>
  <si>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</si>
  <si>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</si>
  <si>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</si>
  <si>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</si>
  <si>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</si>
  <si>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</si>
  <si>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</si>
  <si>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</si>
  <si>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</si>
  <si>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</si>
  <si>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</si>
  <si>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</si>
  <si>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</si>
  <si>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</si>
  <si>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</si>
  <si>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</si>
  <si>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</si>
  <si>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</si>
  <si>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</si>
  <si>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</si>
  <si>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</si>
  <si>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</si>
  <si>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</si>
  <si>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</si>
  <si>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</si>
  <si>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</si>
  <si>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</si>
  <si>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</si>
  <si>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</si>
  <si>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</si>
  <si>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</si>
  <si>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</si>
  <si>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</si>
  <si>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</si>
  <si>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</si>
  <si>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</si>
  <si>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</si>
  <si>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</si>
  <si>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</si>
  <si>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</si>
  <si>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</si>
  <si>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</si>
  <si>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</si>
  <si>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</si>
  <si>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</si>
  <si>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</si>
  <si>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</si>
  <si>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</si>
  <si>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</si>
  <si>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</si>
  <si>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</si>
  <si>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</si>
  <si>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</si>
  <si>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</si>
  <si>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</si>
  <si>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</si>
  <si>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</si>
  <si>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</si>
  <si>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</si>
  <si>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</si>
  <si>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</si>
  <si>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</si>
  <si>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</si>
  <si>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</si>
  <si>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</si>
  <si>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</si>
  <si>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</si>
  <si>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</si>
  <si>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</si>
  <si>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</si>
  <si>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</si>
  <si>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</si>
  <si>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</si>
  <si>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</si>
  <si>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</si>
  <si>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</si>
  <si>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</si>
  <si>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</si>
  <si>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</si>
  <si>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</si>
  <si>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</si>
  <si>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</si>
  <si>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</si>
  <si>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</si>
  <si>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</si>
  <si>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</si>
  <si>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</si>
  <si>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</si>
  <si>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</si>
  <si>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</si>
  <si>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</si>
  <si>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</si>
  <si>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</si>
  <si>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</si>
  <si>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</si>
  <si>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</si>
  <si>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</si>
  <si>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</si>
  <si>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</si>
  <si>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</si>
  <si>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</si>
  <si>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</si>
  <si>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</si>
  <si>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</si>
  <si>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</si>
  <si>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</si>
  <si>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</si>
  <si>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</si>
  <si>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</si>
  <si>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</si>
  <si>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</si>
  <si>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</si>
  <si>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</si>
  <si>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</si>
  <si>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</si>
  <si>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</si>
  <si>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</si>
  <si>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</si>
  <si>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</si>
  <si>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</si>
  <si>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</si>
  <si>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</si>
  <si>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</si>
  <si>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</si>
  <si>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</si>
  <si>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</si>
  <si>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</si>
  <si>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</si>
  <si>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</si>
  <si>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</si>
  <si>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</si>
  <si>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</si>
  <si>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</si>
  <si>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</si>
  <si>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</si>
  <si>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</si>
  <si>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</si>
  <si>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</si>
  <si>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</si>
  <si>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</si>
  <si>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</si>
  <si>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</si>
  <si>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</si>
  <si>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</si>
  <si>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</si>
  <si>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</si>
  <si>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</si>
  <si>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</si>
  <si>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</si>
  <si>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</si>
  <si>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</si>
  <si>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</si>
  <si>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</si>
  <si>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</si>
  <si>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</si>
  <si>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</si>
  <si>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</si>
  <si>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</si>
  <si>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</si>
  <si>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</si>
  <si>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</si>
  <si>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</si>
  <si>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</si>
  <si>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</si>
  <si>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</si>
  <si>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</si>
  <si>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</si>
  <si>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</si>
  <si>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</si>
  <si>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</si>
  <si>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</si>
  <si>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</si>
  <si>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</si>
  <si>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</si>
  <si>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</si>
  <si>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</si>
  <si>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</si>
  <si>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</si>
  <si>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</si>
  <si>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</si>
  <si>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</si>
  <si>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</si>
  <si>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</si>
  <si>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</si>
  <si>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</si>
  <si>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</si>
  <si>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</si>
  <si>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</si>
  <si>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</si>
  <si>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</si>
  <si>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</si>
  <si>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</si>
  <si>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</si>
  <si>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</si>
  <si>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</si>
  <si>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</si>
  <si>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</si>
  <si>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</si>
  <si>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</si>
  <si>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</si>
  <si>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</si>
  <si>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</si>
  <si>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</si>
  <si>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</si>
  <si>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</si>
  <si>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</si>
  <si>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</si>
  <si>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</si>
  <si>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</si>
  <si>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</si>
  <si>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</si>
  <si>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</si>
  <si>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</si>
  <si>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</si>
  <si>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</si>
  <si>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</si>
  <si>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</si>
  <si>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</si>
  <si>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</si>
  <si>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</si>
  <si>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</si>
  <si>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</si>
  <si>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</si>
  <si>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</si>
  <si>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</si>
  <si>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</si>
  <si>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</si>
  <si>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</si>
  <si>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</si>
  <si>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</si>
  <si>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</si>
  <si>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</si>
  <si>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</si>
  <si>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</si>
  <si>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</si>
  <si>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</si>
  <si>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</si>
  <si>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</si>
  <si>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</si>
  <si>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</si>
  <si>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</si>
  <si>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</si>
  <si>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</si>
  <si>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</si>
  <si>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</si>
  <si>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</si>
  <si>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</si>
  <si>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</si>
  <si>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</si>
  <si>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</si>
  <si>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</si>
  <si>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</si>
  <si>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</si>
  <si>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</si>
  <si>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</si>
  <si>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</si>
  <si>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</si>
  <si>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</si>
  <si>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</si>
  <si>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</si>
  <si>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</si>
  <si>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</si>
  <si>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</si>
  <si>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</si>
  <si>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</si>
  <si>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</si>
  <si>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</si>
  <si>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</si>
  <si>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</si>
  <si>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</si>
  <si>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</si>
  <si>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</si>
  <si>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</si>
  <si>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</si>
  <si>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</si>
  <si>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</si>
  <si>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</si>
  <si>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</si>
  <si>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</si>
  <si>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</si>
  <si>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</si>
  <si>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</si>
  <si>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</si>
  <si>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</si>
  <si>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</si>
  <si>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</si>
  <si>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</si>
  <si>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</si>
  <si>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</si>
  <si>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</si>
  <si>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</si>
  <si>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</si>
  <si>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</si>
  <si>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</si>
  <si>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</si>
  <si>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</si>
  <si>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</si>
  <si>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</si>
  <si>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</si>
  <si>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</si>
  <si>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</si>
  <si>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</si>
  <si>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</si>
  <si>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</si>
  <si>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</si>
  <si>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</si>
  <si>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</si>
  <si>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</si>
  <si>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</si>
  <si>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</si>
  <si>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</si>
  <si>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</si>
  <si>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</si>
  <si>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</si>
  <si>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</si>
  <si>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</si>
  <si>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</si>
  <si>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</si>
  <si>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</si>
  <si>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</si>
  <si>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</si>
  <si>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</si>
  <si>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</si>
  <si>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</si>
  <si>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</si>
  <si>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</si>
  <si>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</si>
  <si>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</si>
  <si>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</si>
  <si>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</si>
  <si>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</si>
  <si>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</si>
  <si>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</si>
  <si>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</si>
  <si>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</si>
  <si>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</si>
  <si>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</si>
  <si>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</si>
  <si>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</si>
  <si>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</si>
  <si>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</si>
  <si>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</si>
  <si>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</si>
  <si>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</si>
  <si>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</si>
  <si>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</si>
  <si>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</si>
  <si>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</si>
  <si>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</si>
  <si>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</si>
  <si>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</si>
  <si>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</si>
  <si>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</si>
  <si>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</si>
  <si>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</si>
  <si>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</si>
  <si>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</si>
  <si>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</si>
  <si>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</si>
  <si>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</si>
  <si>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</si>
  <si>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</si>
  <si>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</si>
  <si>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</si>
  <si>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</si>
  <si>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</si>
  <si>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</si>
  <si>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</si>
  <si>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</si>
  <si>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</si>
  <si>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</si>
  <si>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</si>
  <si>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</si>
  <si>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</si>
  <si>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</si>
  <si>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</si>
  <si>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</si>
  <si>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</si>
  <si>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</si>
  <si>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</si>
  <si>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</si>
  <si>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</si>
  <si>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</si>
  <si>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</si>
  <si>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</si>
  <si>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</si>
  <si>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</si>
  <si>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</si>
  <si>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</si>
  <si>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</si>
  <si>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</si>
  <si>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</si>
  <si>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</si>
  <si>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</si>
  <si>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</si>
  <si>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</si>
  <si>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</si>
  <si>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</si>
  <si>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</si>
  <si>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</si>
  <si>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</si>
  <si>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</si>
  <si>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</si>
  <si>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</si>
  <si>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</si>
  <si>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</si>
  <si>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</si>
  <si>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</si>
  <si>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</si>
  <si>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</si>
  <si>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</si>
  <si>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</si>
  <si>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</si>
  <si>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</si>
  <si>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</si>
  <si>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</si>
  <si>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</si>
  <si>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</si>
  <si>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</si>
  <si>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</si>
  <si>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</si>
  <si>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</si>
  <si>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</si>
  <si>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</si>
  <si>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</si>
  <si>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</si>
  <si>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</si>
  <si>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</si>
  <si>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</si>
  <si>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</si>
  <si>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</si>
  <si>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</si>
  <si>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</si>
  <si>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</si>
  <si>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</si>
  <si>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</si>
  <si>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</si>
  <si>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</si>
  <si>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</si>
  <si>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</si>
  <si>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</si>
  <si>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</si>
  <si>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</si>
  <si>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</si>
  <si>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</si>
  <si>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</si>
  <si>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</si>
  <si>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</si>
  <si>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</si>
  <si>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</si>
  <si>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</si>
  <si>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</si>
  <si>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</si>
  <si>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</si>
  <si>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</si>
  <si>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</si>
  <si>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</si>
  <si>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</si>
  <si>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</si>
  <si>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</si>
  <si>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</si>
  <si>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</si>
  <si>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</si>
  <si>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</si>
  <si>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</si>
  <si>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</si>
  <si>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</si>
  <si>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</si>
  <si>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</si>
  <si>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</si>
  <si>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</si>
  <si>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</si>
  <si>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</si>
  <si>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</si>
  <si>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</si>
  <si>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</si>
  <si>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</si>
  <si>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</si>
  <si>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</si>
  <si>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</si>
  <si>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</si>
  <si>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</si>
  <si>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</si>
  <si>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</si>
  <si>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</si>
  <si>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</si>
  <si>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</si>
  <si>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</si>
  <si>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</si>
  <si>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</si>
  <si>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</si>
  <si>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</si>
  <si>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</si>
  <si>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</si>
  <si>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</si>
  <si>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</si>
  <si>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</si>
  <si>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</si>
  <si>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</si>
  <si>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</si>
  <si>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</si>
  <si>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</si>
  <si>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</si>
  <si>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</si>
  <si>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</si>
  <si>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</si>
  <si>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</si>
  <si>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</si>
  <si>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</si>
  <si>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</si>
  <si>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</si>
  <si>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</si>
  <si>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</si>
  <si>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</si>
  <si>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</si>
  <si>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</si>
  <si>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</si>
  <si>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</si>
  <si>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</si>
  <si>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</si>
  <si>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</si>
  <si>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</si>
  <si>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</si>
  <si>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</si>
  <si>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</si>
  <si>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</si>
  <si>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</si>
  <si>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</si>
  <si>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</si>
  <si>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</si>
  <si>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</si>
  <si>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</si>
  <si>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</si>
  <si>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</si>
  <si>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</si>
  <si>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</si>
  <si>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</si>
  <si>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</si>
  <si>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</si>
  <si>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</si>
  <si>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</si>
  <si>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</si>
  <si>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</si>
  <si>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</si>
  <si>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</si>
  <si>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</si>
  <si>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</si>
  <si>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</si>
  <si>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</si>
  <si>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</si>
  <si>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</si>
  <si>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</si>
  <si>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</si>
  <si>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</si>
  <si>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</si>
  <si>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</si>
  <si>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</si>
  <si>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</si>
  <si>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</si>
  <si>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</si>
  <si>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</si>
  <si>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</si>
  <si>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</si>
  <si>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</si>
  <si>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</si>
  <si>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</si>
  <si>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</si>
  <si>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</si>
  <si>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</si>
  <si>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</si>
  <si>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</si>
  <si>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</si>
  <si>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</si>
  <si>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</si>
  <si>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</si>
  <si>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</si>
  <si>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</si>
  <si>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</si>
  <si>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</si>
  <si>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</si>
  <si>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</si>
  <si>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</si>
  <si>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</si>
  <si>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</si>
  <si>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</si>
  <si>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</si>
  <si>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</si>
  <si>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</si>
  <si>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</si>
  <si>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</si>
  <si>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</si>
  <si>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</si>
  <si>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</si>
  <si>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</si>
  <si>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</si>
  <si>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</si>
  <si>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</si>
  <si>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</si>
  <si>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</si>
  <si>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</si>
  <si>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</si>
  <si>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</si>
  <si>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</si>
  <si>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</si>
  <si>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</si>
  <si>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</si>
  <si>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</si>
  <si>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</si>
  <si>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</si>
  <si>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</si>
  <si>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</si>
  <si>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</si>
  <si>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</si>
  <si>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</si>
  <si>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</si>
  <si>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</si>
  <si>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</si>
  <si>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</si>
  <si>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</si>
  <si>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</si>
  <si>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</si>
  <si>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</si>
  <si>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</si>
  <si>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</si>
  <si>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</si>
  <si>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</si>
  <si>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</si>
  <si>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</si>
  <si>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</si>
  <si>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</si>
  <si>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</si>
  <si>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</si>
  <si>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</si>
  <si>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</si>
  <si>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</si>
  <si>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</si>
  <si>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</si>
  <si>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</si>
  <si>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</si>
  <si>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</si>
  <si>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</si>
  <si>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</si>
  <si>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</si>
  <si>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</si>
  <si>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</si>
  <si>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</si>
  <si>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</si>
  <si>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</si>
  <si>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</si>
  <si>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</si>
  <si>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</si>
  <si>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</si>
  <si>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</si>
  <si>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</si>
  <si>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</si>
  <si>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</si>
  <si>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</si>
  <si>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</si>
  <si>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</si>
  <si>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</si>
  <si>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</si>
  <si>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</si>
  <si>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</si>
  <si>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</si>
  <si>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</si>
  <si>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</si>
  <si>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</si>
  <si>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</si>
  <si>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</si>
  <si>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</si>
  <si>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</si>
  <si>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</si>
  <si>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</si>
  <si>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</si>
  <si>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</si>
  <si>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</si>
  <si>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</si>
  <si>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</si>
  <si>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</si>
  <si>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</si>
  <si>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</si>
  <si>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</si>
  <si>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</si>
  <si>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</si>
  <si>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</si>
  <si>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</si>
  <si>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</si>
  <si>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</si>
  <si>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</si>
  <si>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</si>
  <si>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</si>
  <si>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</si>
  <si>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</si>
  <si>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</si>
  <si>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</si>
  <si>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</si>
  <si>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</si>
  <si>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</si>
  <si>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</si>
  <si>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</si>
  <si>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</si>
  <si>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</si>
  <si>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</si>
  <si>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</si>
  <si>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</si>
  <si>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</si>
  <si>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</si>
  <si>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</si>
  <si>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</si>
  <si>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</si>
  <si>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</si>
  <si>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</si>
  <si>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</si>
  <si>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</si>
  <si>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</si>
  <si>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</si>
  <si>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</si>
  <si>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</si>
  <si>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</si>
  <si>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</si>
  <si>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</si>
  <si>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</si>
  <si>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</si>
  <si>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</si>
  <si>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</si>
  <si>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</si>
  <si>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</si>
  <si>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</si>
  <si>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</si>
  <si>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</si>
  <si>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</si>
  <si>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</si>
  <si>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</si>
  <si>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</si>
  <si>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</si>
  <si>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</si>
  <si>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</si>
  <si>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</si>
  <si>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</si>
  <si>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</si>
  <si>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</si>
  <si>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</si>
  <si>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</si>
  <si>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</si>
  <si>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</si>
  <si>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</si>
  <si>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</si>
  <si>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</si>
  <si>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</si>
  <si>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</si>
  <si>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</si>
  <si>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</si>
  <si>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</si>
  <si>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</si>
  <si>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</si>
  <si>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</si>
  <si>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</si>
  <si>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</si>
  <si>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</si>
  <si>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</si>
  <si>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</si>
  <si>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</si>
  <si>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</si>
  <si>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</si>
  <si>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</si>
  <si>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</si>
  <si>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</si>
  <si>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</si>
  <si>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</si>
  <si>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</si>
  <si>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</si>
  <si>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</si>
  <si>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</si>
  <si>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</si>
  <si>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</si>
  <si>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</si>
  <si>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</si>
  <si>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</si>
  <si>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</si>
  <si>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</si>
  <si>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</si>
  <si>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</si>
  <si>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</si>
  <si>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</si>
  <si>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</si>
  <si>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</si>
  <si>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</si>
  <si>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</si>
  <si>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</si>
  <si>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</si>
  <si>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</si>
  <si>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</si>
  <si>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</si>
  <si>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</si>
  <si>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</si>
  <si>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</si>
  <si>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</si>
  <si>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</si>
  <si>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</si>
  <si>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</si>
  <si>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</si>
  <si>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</si>
  <si>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</si>
  <si>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</si>
  <si>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</si>
  <si>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</si>
  <si>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</si>
  <si>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</si>
  <si>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</si>
  <si>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</si>
  <si>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</si>
  <si>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</si>
  <si>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</si>
  <si>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</si>
  <si>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</si>
  <si>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</si>
  <si>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</si>
  <si>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</si>
  <si>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</si>
  <si>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</si>
  <si>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</si>
  <si>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</si>
  <si>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</si>
  <si>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</si>
  <si>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</si>
  <si>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</si>
  <si>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</si>
  <si>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</si>
  <si>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</si>
  <si>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</si>
  <si>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</si>
  <si>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</si>
  <si>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</si>
  <si>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</si>
  <si>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</si>
  <si>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</si>
  <si>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</si>
  <si>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</si>
  <si>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</si>
  <si>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</si>
  <si>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</si>
  <si>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</si>
  <si>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</si>
  <si>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</si>
  <si>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</si>
  <si>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</si>
  <si>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</si>
  <si>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</si>
  <si>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</si>
  <si>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</si>
  <si>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</si>
  <si>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</si>
  <si>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</si>
  <si>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</si>
  <si>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</si>
  <si>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</si>
  <si>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</si>
  <si>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</si>
  <si>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</si>
  <si>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</si>
  <si>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</si>
  <si>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</si>
  <si>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</si>
  <si>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</si>
  <si>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</si>
  <si>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</si>
  <si>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</si>
  <si>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</si>
  <si>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</si>
  <si>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</si>
  <si>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</si>
  <si>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</si>
  <si>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</si>
  <si>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</si>
  <si>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</si>
  <si>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</si>
  <si>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</si>
  <si>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</si>
  <si>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</si>
  <si>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</si>
  <si>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</si>
  <si>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</si>
  <si>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</si>
  <si>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</si>
  <si>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</si>
  <si>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</si>
  <si>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</si>
  <si>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</si>
  <si>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</si>
  <si>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</si>
  <si>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</si>
  <si>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</si>
  <si>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</si>
  <si>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</si>
  <si>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</si>
  <si>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</si>
  <si>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</si>
  <si>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</si>
  <si>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</si>
  <si>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</si>
  <si>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</si>
  <si>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</si>
  <si>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</si>
  <si>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</si>
  <si>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</si>
  <si>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</si>
  <si>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</si>
  <si>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</si>
  <si>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</si>
  <si>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</si>
  <si>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</si>
  <si>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</si>
  <si>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</si>
  <si>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</si>
  <si>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</si>
  <si>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</si>
  <si>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</si>
  <si>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</si>
  <si>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</si>
  <si>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</si>
  <si>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</si>
  <si>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</si>
  <si>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</si>
  <si>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</si>
  <si>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</si>
  <si>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</si>
  <si>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</si>
  <si>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</si>
  <si>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</si>
  <si>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</si>
  <si>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</si>
  <si>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</si>
  <si>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</si>
  <si>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</si>
  <si>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</si>
  <si>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</si>
  <si>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</si>
  <si>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</si>
  <si>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</si>
  <si>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</si>
  <si>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</si>
  <si>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</si>
  <si>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</si>
  <si>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</si>
  <si>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</si>
  <si>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</si>
  <si>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</si>
  <si>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</si>
  <si>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</si>
  <si>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</si>
  <si>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</si>
  <si>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</si>
  <si>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</si>
  <si>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</si>
  <si>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</si>
  <si>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</si>
  <si>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</si>
  <si>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</si>
  <si>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</si>
  <si>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</si>
  <si>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</si>
  <si>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</si>
  <si>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</si>
  <si>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</si>
  <si>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</si>
  <si>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</si>
  <si>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</si>
  <si>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</si>
  <si>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</si>
  <si>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</si>
  <si>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</si>
  <si>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</si>
  <si>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</si>
  <si>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</si>
  <si>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</si>
  <si>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</si>
  <si>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</si>
  <si>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</si>
  <si>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</si>
  <si>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</si>
  <si>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</si>
  <si>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</si>
  <si>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</si>
  <si>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</si>
  <si>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</si>
  <si>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</si>
  <si>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</si>
  <si>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</si>
  <si>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</si>
  <si>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</si>
  <si>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</si>
  <si>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</si>
  <si>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</si>
  <si>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</si>
  <si>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</si>
  <si>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</si>
  <si>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</si>
  <si>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</si>
  <si>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</si>
  <si>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</si>
  <si>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</si>
  <si>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</si>
  <si>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</si>
  <si>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</si>
  <si>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</si>
  <si>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</si>
  <si>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</si>
  <si>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</si>
  <si>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</si>
  <si>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</si>
  <si>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</si>
  <si>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</si>
  <si>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</si>
  <si>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</si>
  <si>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</si>
  <si>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</si>
  <si>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</si>
  <si>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</si>
  <si>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</si>
  <si>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</si>
  <si>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</si>
  <si>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</si>
  <si>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</si>
  <si>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</si>
  <si>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</si>
  <si>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</si>
  <si>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</si>
  <si>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</si>
  <si>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</si>
  <si>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</si>
  <si>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</si>
  <si>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</si>
  <si>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</si>
  <si>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</si>
  <si>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</si>
  <si>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</si>
  <si>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</si>
  <si>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</si>
  <si>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</si>
  <si>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</si>
  <si>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</si>
  <si>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</si>
  <si>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</si>
  <si>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</si>
  <si>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</si>
  <si>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</si>
  <si>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</si>
  <si>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</si>
  <si>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</si>
  <si>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</si>
  <si>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</si>
  <si>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</si>
  <si>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</si>
  <si>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</si>
  <si>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</si>
  <si>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</si>
  <si>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</si>
  <si>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</si>
  <si>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</si>
  <si>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</si>
  <si>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</si>
  <si>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</si>
  <si>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</si>
  <si>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</si>
  <si>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</si>
  <si>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</si>
  <si>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</si>
  <si>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</si>
  <si>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</si>
  <si>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</si>
  <si>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</si>
  <si>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</si>
  <si>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</si>
  <si>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</si>
  <si>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</si>
  <si>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</si>
  <si>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</si>
  <si>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</si>
  <si>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</si>
  <si>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</si>
  <si>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</si>
  <si>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</si>
  <si>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</si>
  <si>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</si>
  <si>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</si>
  <si>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</si>
  <si>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</si>
  <si>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</si>
  <si>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</si>
  <si>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</si>
  <si>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</si>
  <si>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</si>
  <si>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</si>
  <si>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</si>
  <si>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</si>
  <si>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</si>
  <si>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</si>
  <si>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</si>
  <si>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</si>
  <si>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</si>
  <si>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</si>
  <si>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</si>
  <si>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</si>
  <si>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</si>
  <si>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</si>
  <si>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</si>
  <si>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</si>
  <si>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</si>
  <si>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</si>
  <si>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</si>
  <si>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</si>
  <si>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</si>
  <si>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</si>
  <si>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</si>
  <si>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</si>
  <si>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</si>
  <si>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</si>
  <si>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</si>
  <si>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</si>
  <si>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</si>
  <si>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</si>
  <si>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</si>
  <si>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</si>
  <si>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</si>
  <si>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</si>
  <si>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</si>
  <si>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</si>
  <si>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</si>
  <si>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</si>
  <si>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</si>
  <si>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</si>
  <si>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</si>
  <si>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</si>
  <si>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</si>
  <si>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</si>
  <si>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</si>
  <si>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</si>
  <si>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</si>
  <si>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</si>
  <si>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</si>
  <si>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</si>
  <si>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</si>
  <si>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</si>
  <si>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</si>
  <si>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</si>
  <si>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</si>
  <si>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</si>
  <si>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</si>
  <si>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</si>
  <si>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</si>
  <si>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</si>
  <si>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</si>
  <si>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</si>
  <si>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</si>
  <si>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</si>
  <si>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</si>
  <si>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</si>
  <si>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</si>
  <si>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</si>
  <si>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</si>
  <si>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</si>
  <si>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</si>
  <si>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</si>
  <si>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</si>
  <si>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</si>
  <si>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</si>
  <si>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</si>
  <si>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</si>
  <si>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</si>
  <si>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</si>
  <si>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</si>
  <si>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</si>
  <si>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</si>
  <si>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</si>
  <si>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</si>
  <si>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</si>
  <si>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</si>
  <si>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</si>
  <si>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</si>
  <si>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</si>
  <si>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</si>
  <si>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</si>
  <si>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</si>
  <si>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</si>
  <si>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</si>
  <si>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</si>
  <si>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</si>
  <si>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</si>
  <si>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</si>
  <si>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</si>
  <si>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</si>
  <si>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</si>
  <si>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</si>
  <si>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</si>
  <si>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</si>
  <si>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</si>
  <si>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</si>
  <si>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</si>
  <si>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</si>
  <si>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</si>
  <si>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</si>
  <si>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</si>
  <si>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</si>
  <si>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</si>
  <si>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</si>
  <si>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</si>
  <si>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</si>
  <si>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</si>
  <si>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</si>
  <si>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</si>
  <si>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</si>
  <si>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</si>
  <si>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</si>
  <si>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</si>
  <si>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</si>
  <si>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</si>
  <si>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</si>
  <si>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</si>
  <si>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</si>
  <si>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</si>
  <si>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</si>
  <si>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</si>
  <si>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</si>
  <si>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</si>
  <si>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</si>
  <si>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</si>
  <si>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</si>
  <si>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</si>
  <si>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</si>
  <si>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</si>
  <si>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</si>
  <si>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</si>
  <si>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</si>
  <si>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</si>
  <si>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</si>
  <si>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</si>
  <si>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</si>
  <si>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</si>
  <si>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</si>
  <si>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</si>
  <si>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</si>
  <si>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</si>
  <si>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</si>
  <si>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</si>
  <si>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</si>
  <si>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</si>
  <si>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</si>
  <si>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</si>
  <si>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</si>
  <si>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</si>
  <si>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</si>
  <si>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</si>
  <si>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</si>
  <si>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</si>
  <si>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</si>
  <si>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</si>
  <si>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</si>
  <si>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</si>
  <si>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</si>
  <si>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</si>
  <si>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</si>
  <si>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</si>
  <si>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</si>
  <si>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</si>
  <si>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</si>
  <si>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</si>
  <si>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</si>
  <si>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</si>
  <si>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</si>
  <si>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</si>
  <si>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</si>
  <si>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</si>
  <si>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</si>
  <si>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</si>
  <si>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</si>
  <si>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</si>
  <si>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</si>
  <si>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</si>
  <si>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</si>
  <si>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</si>
  <si>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</si>
  <si>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</si>
  <si>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</si>
  <si>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</si>
  <si>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</si>
  <si>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</si>
  <si>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</si>
  <si>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</si>
  <si>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</si>
  <si>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</si>
  <si>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</si>
  <si>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</si>
  <si>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</si>
  <si>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</si>
  <si>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</si>
  <si>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</si>
  <si>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</si>
  <si>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</si>
  <si>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</si>
  <si>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</si>
  <si>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</si>
  <si>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</si>
  <si>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</si>
  <si>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</si>
  <si>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</si>
  <si>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</si>
  <si>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</si>
  <si>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</si>
  <si>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</si>
  <si>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</si>
  <si>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</si>
  <si>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</si>
  <si>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</si>
  <si>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</si>
  <si>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</si>
  <si>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</si>
  <si>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</si>
  <si>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</si>
  <si>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</si>
  <si>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</si>
  <si>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</si>
  <si>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</si>
  <si>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</si>
  <si>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</si>
  <si>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</si>
  <si>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</si>
  <si>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</si>
  <si>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</si>
  <si>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</si>
  <si>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</si>
  <si>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</si>
  <si>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</si>
  <si>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</si>
  <si>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</si>
  <si>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</si>
  <si>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</si>
  <si>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</si>
  <si>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</si>
  <si>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</si>
  <si>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</si>
  <si>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</si>
  <si>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</si>
  <si>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</si>
  <si>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</si>
  <si>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</si>
  <si>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</si>
  <si>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</si>
  <si>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</si>
  <si>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</si>
  <si>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</si>
  <si>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</si>
  <si>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</si>
  <si>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</si>
  <si>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</si>
  <si>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</si>
  <si>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</si>
  <si>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</si>
  <si>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</si>
  <si>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</si>
  <si>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</si>
  <si>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</si>
  <si>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</si>
  <si>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</si>
  <si>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</si>
  <si>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</si>
  <si>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</si>
  <si>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</si>
  <si>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</si>
  <si>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</si>
  <si>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</si>
  <si>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</si>
  <si>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</si>
  <si>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</si>
  <si>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</si>
  <si>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</si>
  <si>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</si>
  <si>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</si>
  <si>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</si>
  <si>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</si>
  <si>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</si>
  <si>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</si>
  <si>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</si>
  <si>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</si>
  <si>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</si>
  <si>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</si>
  <si>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</si>
  <si>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</si>
  <si>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</si>
  <si>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</si>
  <si>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</si>
  <si>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</si>
  <si>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</si>
  <si>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</si>
  <si>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</si>
  <si>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</si>
  <si>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</si>
  <si>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</si>
  <si>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</si>
  <si>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</si>
  <si>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</si>
  <si>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</si>
  <si>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</si>
  <si>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</si>
  <si>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</si>
  <si>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</si>
  <si>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</si>
  <si>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</si>
  <si>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</si>
  <si>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</si>
  <si>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</si>
  <si>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</si>
  <si>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</si>
  <si>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</si>
  <si>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</si>
  <si>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</si>
  <si>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</si>
  <si>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</si>
  <si>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</si>
  <si>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</si>
  <si>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</si>
  <si>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</si>
  <si>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</si>
  <si>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</si>
  <si>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</si>
  <si>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</si>
  <si>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</si>
  <si>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</si>
  <si>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</si>
  <si>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</si>
  <si>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</si>
  <si>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</si>
  <si>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</si>
  <si>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</si>
  <si>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</si>
  <si>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</si>
  <si>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</si>
  <si>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</si>
  <si>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</si>
  <si>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</si>
  <si>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</si>
  <si>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</si>
  <si>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</si>
  <si>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</si>
  <si>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</si>
  <si>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</si>
  <si>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</si>
  <si>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</si>
  <si>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</si>
  <si>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</si>
  <si>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</si>
  <si>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</si>
  <si>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</si>
  <si>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</si>
  <si>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</si>
  <si>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</si>
  <si>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</si>
  <si>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</si>
  <si>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</si>
  <si>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</si>
  <si>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</si>
  <si>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</si>
  <si>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</si>
  <si>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</si>
  <si>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</si>
  <si>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</si>
  <si>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</si>
  <si>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</si>
  <si>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</si>
  <si>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</si>
  <si>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</si>
  <si>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</si>
  <si>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</si>
  <si>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</si>
  <si>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</si>
  <si>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</si>
  <si>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</si>
  <si>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</si>
  <si>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</si>
  <si>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</si>
  <si>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</si>
  <si>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</si>
  <si>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</si>
  <si>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</si>
  <si>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</si>
  <si>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</si>
  <si>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</si>
  <si>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</si>
  <si>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</si>
  <si>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</si>
  <si>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</si>
  <si>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</si>
  <si>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</si>
  <si>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</si>
  <si>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</si>
  <si>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</si>
  <si>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</si>
  <si>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</si>
  <si>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</si>
  <si>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</si>
  <si>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</si>
  <si>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</si>
  <si>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</si>
  <si>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</si>
  <si>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</si>
  <si>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</si>
  <si>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</si>
  <si>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</si>
  <si>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</si>
  <si>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</si>
  <si>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</si>
  <si>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</si>
  <si>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</si>
  <si>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</si>
  <si>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</si>
  <si>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</si>
  <si>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</si>
  <si>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</si>
  <si>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</si>
  <si>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</si>
  <si>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</si>
  <si>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</si>
  <si>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</si>
  <si>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</si>
  <si>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</si>
  <si>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</si>
  <si>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</si>
  <si>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</si>
  <si>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</si>
  <si>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</si>
  <si>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</si>
  <si>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</si>
  <si>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</si>
  <si>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</si>
  <si>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</si>
  <si>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</si>
  <si>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</si>
  <si>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</si>
  <si>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</si>
  <si>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</si>
  <si>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</si>
  <si>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</si>
  <si>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</si>
  <si>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</si>
  <si>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</si>
  <si>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</si>
  <si>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</si>
  <si>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</si>
  <si>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</si>
  <si>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</si>
  <si>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</si>
  <si>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</si>
  <si>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</si>
  <si>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</si>
  <si>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</si>
  <si>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</si>
  <si>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</si>
  <si>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</si>
  <si>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</si>
  <si>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</si>
  <si>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</si>
  <si>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</si>
  <si>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</si>
  <si>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</si>
  <si>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</si>
  <si>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</si>
  <si>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</si>
  <si>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</si>
  <si>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</si>
  <si>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</si>
  <si>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</si>
  <si>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</si>
  <si>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</si>
  <si>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</si>
  <si>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</si>
  <si>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</si>
  <si>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</si>
  <si>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</si>
  <si>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</si>
  <si>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</si>
  <si>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</si>
  <si>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</si>
  <si>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</si>
  <si>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</si>
  <si>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</si>
  <si>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</si>
  <si>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</si>
  <si>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</si>
  <si>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</si>
  <si>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</si>
  <si>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</si>
  <si>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</si>
  <si>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</si>
  <si>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</si>
  <si>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</si>
  <si>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</si>
  <si>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</si>
  <si>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</si>
  <si>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</si>
  <si>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</si>
  <si>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</si>
  <si>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</si>
  <si>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</si>
  <si>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</si>
  <si>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</si>
  <si>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</si>
  <si>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</si>
  <si>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</si>
  <si>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</si>
  <si>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</si>
  <si>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</si>
  <si>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</si>
  <si>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</si>
  <si>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</si>
  <si>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</si>
  <si>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</si>
  <si>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</si>
  <si>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</si>
  <si>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</si>
  <si>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</si>
  <si>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</si>
  <si>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</si>
  <si>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</si>
  <si>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</si>
  <si>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</si>
  <si>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</si>
  <si>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</si>
  <si>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</si>
  <si>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</si>
  <si>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</si>
  <si>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</si>
  <si>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</si>
  <si>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</si>
  <si>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</si>
  <si>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</si>
  <si>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</si>
  <si>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</si>
  <si>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</si>
  <si>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</si>
  <si>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</si>
  <si>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</si>
  <si>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</si>
  <si>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</si>
  <si>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</si>
  <si>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</si>
  <si>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</si>
  <si>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</si>
  <si>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</si>
  <si>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</si>
  <si>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</si>
  <si>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</si>
  <si>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</si>
  <si>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</si>
  <si>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</si>
  <si>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</si>
  <si>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</si>
  <si>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</si>
  <si>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</si>
  <si>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</si>
  <si>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</si>
  <si>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</si>
  <si>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</si>
  <si>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</si>
  <si>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</si>
  <si>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</si>
  <si>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</si>
  <si>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</si>
  <si>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</si>
  <si>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</si>
  <si>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</si>
  <si>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</si>
  <si>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</si>
  <si>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</si>
  <si>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</si>
  <si>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</si>
  <si>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</si>
  <si>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</si>
  <si>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</si>
  <si>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</si>
  <si>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</si>
  <si>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</si>
  <si>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</si>
  <si>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</si>
  <si>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</si>
  <si>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</si>
  <si>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</si>
  <si>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</si>
  <si>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</si>
  <si>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</si>
  <si>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</si>
  <si>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</si>
  <si>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</si>
  <si>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</si>
  <si>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</si>
  <si>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</si>
  <si>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</si>
  <si>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</si>
  <si>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</si>
  <si>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</si>
  <si>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</si>
  <si>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</si>
  <si>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</si>
  <si>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</si>
  <si>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</si>
  <si>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</si>
  <si>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</si>
  <si>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</si>
  <si>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</si>
  <si>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</si>
  <si>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</si>
  <si>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</si>
  <si>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</si>
  <si>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</si>
  <si>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</si>
  <si>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</si>
  <si>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</si>
  <si>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</si>
  <si>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</si>
  <si>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</si>
  <si>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</si>
  <si>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</si>
  <si>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</si>
  <si>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</si>
  <si>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</si>
  <si>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</si>
  <si>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</si>
  <si>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</si>
  <si>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</si>
  <si>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</si>
  <si>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</si>
  <si>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</si>
  <si>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</si>
  <si>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</si>
  <si>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</si>
  <si>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</si>
  <si>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</si>
  <si>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</si>
  <si>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</si>
  <si>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</si>
  <si>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</si>
  <si>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</si>
  <si>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</si>
  <si>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</si>
  <si>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</si>
  <si>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</si>
  <si>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</si>
  <si>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</si>
  <si>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</si>
  <si>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</si>
  <si>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</si>
  <si>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</si>
  <si>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</si>
  <si>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</si>
  <si>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</si>
  <si>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</si>
  <si>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</si>
  <si>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</si>
  <si>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</si>
  <si>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</si>
  <si>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</si>
  <si>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</si>
  <si>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</si>
  <si>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</si>
  <si>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</si>
  <si>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</si>
  <si>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</si>
  <si>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</si>
  <si>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</si>
  <si>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</si>
  <si>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</si>
  <si>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</si>
  <si>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</si>
  <si>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</si>
  <si>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</si>
  <si>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</si>
  <si>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</si>
  <si>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</si>
  <si>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</si>
  <si>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</si>
  <si>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</si>
  <si>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</si>
  <si>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</si>
  <si>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</si>
  <si>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</si>
  <si>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</si>
  <si>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</si>
  <si>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</si>
  <si>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</si>
  <si>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</si>
  <si>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</si>
  <si>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</si>
  <si>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</si>
  <si>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</si>
  <si>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</si>
  <si>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</si>
  <si>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</si>
  <si>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</si>
  <si>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</si>
  <si>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</si>
  <si>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</si>
  <si>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</si>
  <si>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</si>
  <si>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</si>
  <si>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</si>
  <si>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</si>
  <si>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</si>
  <si>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</si>
  <si>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</si>
  <si>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</si>
  <si>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</si>
  <si>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</si>
  <si>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</si>
  <si>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</si>
  <si>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</si>
  <si>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</si>
  <si>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</si>
  <si>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</si>
  <si>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</si>
  <si>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</si>
  <si>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</si>
  <si>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</si>
  <si>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</si>
  <si>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</si>
  <si>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</si>
  <si>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</si>
  <si>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</si>
  <si>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</si>
  <si>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</si>
  <si>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</si>
  <si>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</si>
  <si>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</si>
  <si>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</si>
  <si>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</si>
  <si>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</si>
  <si>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</si>
  <si>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</si>
  <si>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</si>
  <si>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</si>
  <si>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</si>
  <si>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</si>
  <si>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</si>
  <si>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</si>
  <si>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</si>
  <si>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</si>
  <si>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</si>
  <si>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</si>
  <si>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</si>
  <si>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</si>
  <si>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</si>
  <si>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</si>
  <si>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</si>
  <si>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</si>
  <si>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</si>
  <si>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</si>
  <si>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</si>
  <si>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</si>
  <si>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</si>
  <si>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</si>
  <si>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</si>
  <si>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</si>
  <si>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</si>
  <si>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</si>
  <si>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</si>
  <si>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</si>
  <si>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</si>
  <si>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</si>
  <si>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</si>
  <si>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</si>
  <si>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</si>
  <si>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</si>
  <si>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</si>
  <si>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</si>
  <si>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</si>
  <si>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</si>
  <si>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</si>
  <si>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</si>
  <si>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</si>
  <si>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</si>
  <si>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</si>
  <si>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</si>
  <si>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</si>
  <si>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</si>
  <si>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</si>
  <si>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</si>
  <si>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</si>
  <si>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</si>
  <si>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</si>
  <si>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</si>
  <si>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</si>
  <si>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</si>
  <si>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</si>
  <si>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</si>
  <si>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</si>
  <si>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</si>
  <si>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</si>
  <si>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</si>
  <si>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</si>
  <si>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</si>
  <si>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</si>
  <si>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</si>
  <si>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</si>
  <si>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</si>
  <si>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</si>
  <si>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</si>
  <si>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</si>
  <si>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</si>
  <si>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</si>
  <si>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</si>
  <si>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</si>
  <si>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</si>
  <si>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</si>
  <si>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</si>
  <si>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</si>
  <si>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</si>
  <si>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</si>
  <si>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</si>
  <si>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</si>
  <si>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</si>
  <si>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</si>
  <si>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</si>
  <si>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</si>
  <si>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</si>
  <si>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</si>
  <si>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</si>
  <si>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</si>
  <si>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</si>
  <si>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</si>
  <si>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</si>
  <si>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</si>
  <si>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</si>
  <si>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</si>
  <si>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</si>
  <si>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</si>
  <si>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</si>
  <si>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</si>
  <si>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</si>
  <si>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</si>
  <si>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</si>
  <si>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</si>
  <si>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</si>
  <si>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</si>
  <si>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</si>
  <si>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</si>
  <si>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</si>
  <si>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</si>
  <si>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</si>
  <si>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</si>
  <si>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</si>
  <si>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</si>
  <si>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</si>
  <si>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</si>
  <si>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</si>
  <si>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</si>
  <si>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</si>
  <si>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</si>
  <si>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</si>
  <si>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</si>
  <si>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</si>
  <si>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</si>
  <si>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</si>
  <si>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</si>
  <si>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</si>
  <si>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</si>
  <si>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</si>
  <si>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</si>
  <si>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</si>
  <si>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</si>
  <si>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</si>
  <si>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</si>
  <si>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</si>
  <si>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</si>
  <si>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</si>
  <si>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</si>
  <si>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</si>
  <si>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</si>
  <si>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</si>
  <si>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</si>
  <si>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</si>
  <si>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</si>
  <si>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</si>
  <si>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</si>
  <si>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</si>
  <si>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</si>
  <si>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</si>
  <si>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</si>
  <si>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</si>
  <si>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</si>
  <si>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</si>
  <si>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</si>
  <si>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</si>
  <si>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</si>
  <si>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</si>
  <si>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</si>
  <si>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</si>
  <si>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</si>
  <si>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</si>
  <si>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</si>
  <si>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</si>
  <si>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</si>
  <si>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</si>
  <si>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</si>
  <si>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</si>
  <si>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</si>
  <si>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</si>
  <si>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</si>
  <si>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</si>
  <si>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</si>
  <si>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</si>
  <si>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</si>
  <si>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</si>
  <si>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</si>
  <si>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</si>
  <si>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</si>
  <si>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</si>
  <si>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</si>
  <si>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</si>
  <si>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</si>
  <si>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</si>
  <si>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</si>
  <si>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</si>
  <si>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</si>
  <si>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</si>
  <si>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</si>
  <si>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</si>
  <si>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</si>
  <si>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</si>
  <si>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</si>
  <si>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</si>
  <si>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</si>
  <si>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</si>
  <si>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</si>
  <si>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</si>
  <si>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</si>
  <si>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</si>
  <si>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</si>
  <si>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</si>
  <si>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</si>
  <si>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</si>
  <si>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</si>
  <si>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</si>
  <si>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</si>
  <si>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</si>
  <si>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</si>
  <si>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</si>
  <si>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</si>
  <si>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</si>
  <si>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</si>
  <si>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</si>
  <si>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</si>
  <si>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</si>
  <si>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</si>
  <si>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</si>
  <si>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</si>
  <si>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</si>
  <si>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</si>
  <si>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</si>
  <si>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</si>
  <si>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</si>
  <si>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</si>
  <si>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</si>
  <si>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</si>
  <si>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</si>
  <si>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</si>
  <si>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</si>
  <si>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</si>
  <si>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</si>
  <si>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</si>
  <si>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</si>
  <si>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</si>
  <si>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</si>
  <si>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</si>
  <si>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</si>
  <si>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</si>
  <si>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</si>
  <si>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</si>
  <si>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</si>
  <si>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</si>
  <si>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</si>
  <si>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</si>
  <si>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</si>
  <si>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</si>
  <si>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</si>
  <si>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</si>
  <si>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</si>
  <si>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</si>
  <si>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</si>
  <si>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</si>
  <si>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</si>
  <si>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</si>
  <si>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</si>
  <si>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</si>
  <si>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</si>
  <si>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</si>
  <si>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</si>
  <si>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</si>
  <si>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</si>
  <si>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</si>
  <si>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</si>
  <si>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</si>
  <si>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</si>
  <si>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</si>
  <si>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</si>
  <si>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</si>
  <si>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</si>
  <si>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</si>
  <si>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</si>
  <si>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</si>
  <si>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</si>
  <si>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</si>
  <si>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</si>
  <si>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</si>
  <si>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</si>
  <si>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</si>
  <si>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</si>
  <si>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</si>
  <si>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</si>
  <si>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</si>
  <si>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</si>
  <si>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</si>
  <si>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</si>
  <si>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</si>
  <si>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</si>
  <si>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</si>
  <si>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</si>
  <si>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</si>
  <si>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</si>
  <si>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</si>
  <si>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</si>
  <si>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</si>
  <si>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</si>
  <si>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</si>
  <si>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</si>
  <si>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</si>
  <si>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</si>
  <si>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</si>
  <si>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</si>
  <si>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</si>
  <si>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</si>
  <si>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</si>
  <si>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</si>
  <si>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</si>
  <si>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</si>
  <si>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</si>
  <si>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</si>
  <si>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</si>
  <si>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</si>
  <si>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</si>
  <si>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</si>
  <si>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</si>
  <si>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</si>
  <si>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</si>
  <si>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</si>
  <si>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</si>
  <si>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</si>
  <si>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</si>
  <si>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</si>
  <si>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</si>
  <si>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</si>
  <si>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</si>
  <si>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</si>
  <si>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</si>
  <si>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</si>
  <si>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</si>
  <si>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</si>
  <si>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</si>
  <si>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</si>
  <si>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</si>
  <si>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</si>
  <si>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</si>
  <si>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</si>
  <si>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</si>
  <si>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</si>
  <si>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</si>
  <si>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</si>
  <si>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</si>
  <si>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</si>
  <si>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</si>
  <si>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</si>
  <si>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</si>
  <si>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</si>
  <si>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</si>
  <si>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</si>
  <si>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</si>
  <si>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</si>
  <si>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</si>
  <si>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</si>
  <si>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</si>
  <si>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</si>
  <si>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</si>
  <si>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</si>
  <si>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</si>
  <si>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</si>
  <si>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</si>
  <si>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</si>
  <si>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</si>
  <si>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</si>
  <si>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</si>
  <si>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</si>
  <si>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</si>
  <si>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</si>
  <si>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</si>
  <si>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</si>
  <si>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</si>
  <si>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</si>
  <si>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</si>
  <si>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</si>
  <si>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</si>
  <si>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</si>
  <si>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</si>
  <si>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</si>
  <si>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</si>
  <si>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</si>
  <si>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</si>
  <si>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</si>
  <si>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</si>
  <si>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</si>
  <si>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</si>
  <si>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</si>
  <si>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</si>
  <si>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</si>
  <si>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</si>
  <si>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</si>
  <si>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</si>
  <si>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</si>
  <si>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</si>
  <si>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</si>
  <si>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</si>
  <si>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</si>
  <si>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</si>
  <si>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</si>
  <si>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</si>
  <si>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</si>
  <si>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</si>
  <si>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</si>
  <si>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</si>
  <si>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</si>
  <si>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</si>
  <si>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</si>
  <si>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</si>
  <si>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</si>
  <si>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</si>
  <si>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</si>
  <si>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</si>
  <si>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</si>
  <si>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</si>
  <si>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</si>
  <si>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</si>
  <si>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</si>
  <si>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</si>
  <si>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</si>
  <si>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</si>
  <si>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</si>
  <si>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</si>
  <si>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</si>
  <si>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</si>
  <si>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</si>
  <si>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</si>
  <si>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</si>
  <si>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</si>
  <si>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</si>
  <si>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</si>
  <si>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</si>
  <si>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</si>
  <si>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</si>
  <si>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</si>
  <si>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</si>
  <si>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</si>
  <si>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</si>
  <si>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</si>
  <si>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</si>
  <si>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</si>
  <si>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</si>
  <si>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</si>
  <si>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</si>
  <si>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</si>
  <si>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</si>
  <si>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</si>
  <si>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</si>
  <si>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</si>
  <si>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</si>
  <si>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</si>
  <si>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</si>
  <si>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</si>
  <si>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</si>
  <si>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</si>
  <si>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</si>
  <si>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</si>
  <si>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</si>
  <si>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</si>
  <si>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</si>
  <si>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</si>
  <si>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</si>
  <si>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</si>
  <si>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</si>
  <si>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</si>
  <si>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</si>
  <si>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</si>
  <si>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</si>
  <si>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</si>
  <si>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</si>
  <si>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</si>
  <si>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</si>
  <si>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</si>
  <si>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</si>
  <si>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</si>
  <si>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</si>
  <si>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</si>
  <si>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</si>
  <si>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</si>
  <si>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</si>
  <si>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</si>
  <si>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</si>
  <si>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</si>
  <si>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</si>
  <si>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</si>
  <si>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</si>
  <si>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</si>
  <si>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</si>
  <si>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</si>
  <si>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</si>
  <si>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</si>
  <si>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</si>
  <si>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</si>
  <si>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</si>
  <si>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</si>
  <si>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</si>
  <si>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</si>
  <si>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</si>
  <si>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</si>
  <si>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</si>
  <si>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</si>
  <si>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</si>
  <si>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</si>
  <si>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</si>
  <si>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</si>
  <si>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</si>
  <si>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</si>
  <si>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</si>
  <si>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</si>
  <si>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</si>
  <si>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</si>
  <si>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</si>
  <si>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</si>
  <si>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</si>
  <si>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</si>
  <si>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</si>
  <si>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</si>
  <si>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</si>
  <si>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</si>
  <si>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</si>
  <si>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</si>
  <si>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</si>
  <si>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</si>
  <si>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</si>
  <si>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</si>
  <si>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</si>
  <si>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</si>
  <si>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</si>
  <si>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</si>
  <si>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</si>
  <si>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</si>
  <si>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</si>
  <si>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</si>
  <si>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</si>
  <si>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</si>
  <si>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</si>
  <si>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</si>
  <si>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</si>
  <si>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</si>
  <si>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</si>
  <si>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</si>
  <si>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</si>
  <si>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</si>
  <si>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</si>
  <si>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</si>
  <si>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</si>
  <si>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</si>
  <si>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</si>
  <si>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</si>
  <si>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</si>
  <si>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</si>
  <si>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</si>
  <si>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</si>
  <si>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</si>
  <si>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</si>
  <si>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</si>
  <si>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</si>
  <si>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</si>
  <si>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</si>
  <si>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</si>
  <si>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</si>
  <si>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</si>
  <si>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</si>
  <si>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</si>
  <si>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</si>
  <si>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</si>
  <si>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</si>
  <si>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</si>
  <si>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</si>
  <si>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</si>
  <si>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</si>
  <si>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</si>
  <si>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</si>
  <si>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</si>
  <si>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</si>
  <si>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</si>
  <si>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</si>
  <si>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</si>
  <si>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</si>
  <si>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</si>
  <si>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</si>
  <si>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</si>
  <si>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</si>
  <si>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</si>
  <si>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</si>
  <si>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</si>
  <si>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</si>
  <si>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</si>
  <si>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</si>
  <si>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</si>
  <si>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</si>
  <si>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</si>
  <si>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</si>
  <si>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</si>
  <si>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</si>
  <si>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</si>
  <si>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</si>
  <si>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</si>
  <si>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</si>
  <si>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</si>
  <si>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</si>
  <si>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</si>
  <si>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</si>
  <si>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</si>
  <si>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</si>
  <si>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</si>
  <si>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</si>
  <si>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</si>
  <si>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</si>
  <si>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</si>
  <si>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</si>
  <si>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</si>
  <si>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</si>
  <si>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</si>
  <si>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</si>
  <si>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</si>
  <si>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</si>
  <si>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</si>
  <si>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</si>
  <si>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</si>
  <si>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</si>
  <si>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</si>
  <si>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</si>
  <si>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</si>
  <si>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</si>
  <si>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</si>
  <si>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</si>
  <si>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</si>
  <si>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</si>
  <si>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</si>
  <si>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</si>
  <si>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</si>
  <si>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</si>
  <si>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</si>
  <si>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</si>
  <si>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</si>
  <si>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</si>
  <si>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</si>
  <si>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</si>
  <si>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</si>
  <si>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</si>
  <si>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</si>
  <si>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</si>
  <si>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</si>
  <si>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</si>
  <si>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</si>
  <si>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</si>
  <si>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</si>
  <si>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</si>
  <si>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</si>
  <si>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</si>
  <si>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</si>
  <si>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</si>
  <si>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</si>
  <si>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</si>
  <si>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</si>
  <si>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</si>
  <si>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</si>
  <si>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</si>
  <si>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</si>
  <si>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</si>
  <si>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</si>
  <si>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</si>
  <si>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</si>
  <si>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</si>
  <si>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</si>
  <si>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</si>
  <si>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</si>
  <si>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</si>
  <si>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</si>
  <si>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</si>
  <si>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</si>
  <si>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</si>
  <si>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</si>
  <si>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</si>
  <si>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</si>
  <si>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</si>
  <si>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</si>
  <si>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</si>
  <si>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</si>
  <si>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</si>
  <si>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</si>
  <si>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</si>
  <si>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</si>
  <si>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</si>
  <si>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</si>
  <si>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</si>
  <si>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</si>
  <si>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</si>
  <si>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</si>
  <si>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</si>
  <si>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</si>
  <si>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</si>
  <si>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</si>
  <si>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</si>
  <si>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</si>
  <si>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</si>
  <si>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</si>
  <si>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</si>
  <si>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</si>
  <si>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</si>
  <si>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</si>
  <si>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</si>
  <si>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</si>
  <si>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</si>
  <si>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</si>
  <si>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</si>
  <si>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</si>
  <si>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</si>
  <si>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</si>
  <si>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</si>
  <si>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</si>
  <si>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</si>
  <si>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</si>
  <si>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</si>
  <si>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</si>
  <si>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</si>
  <si>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</si>
  <si>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</si>
  <si>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</si>
  <si>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</si>
  <si>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</si>
  <si>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</si>
  <si>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</si>
  <si>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</si>
  <si>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</si>
  <si>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</si>
  <si>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</si>
  <si>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</si>
  <si>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</si>
  <si>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</si>
  <si>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</si>
  <si>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</si>
  <si>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</si>
  <si>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</si>
  <si>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</si>
  <si>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</si>
  <si>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</si>
  <si>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</si>
  <si>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</si>
  <si>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</si>
  <si>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</si>
  <si>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</si>
  <si>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</si>
  <si>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</si>
  <si>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</si>
  <si>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</si>
  <si>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</si>
  <si>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</si>
  <si>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</si>
  <si>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</si>
  <si>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</si>
  <si>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</si>
  <si>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</si>
  <si>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</si>
  <si>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</si>
  <si>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</si>
  <si>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</si>
  <si>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</si>
  <si>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</si>
  <si>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</si>
  <si>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</si>
  <si>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</si>
  <si>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</si>
  <si>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</si>
  <si>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</si>
  <si>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</si>
  <si>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</si>
  <si>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</si>
  <si>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</si>
  <si>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</si>
  <si>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</si>
  <si>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</si>
  <si>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</si>
  <si>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</si>
  <si>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</si>
  <si>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</si>
  <si>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</si>
  <si>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</si>
  <si>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</si>
  <si>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</si>
  <si>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</si>
  <si>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</si>
  <si>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</si>
  <si>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</si>
  <si>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</si>
  <si>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</si>
  <si>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</si>
  <si>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</si>
  <si>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</si>
  <si>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</si>
  <si>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</si>
  <si>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</si>
  <si>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</si>
  <si>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</si>
  <si>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</si>
  <si>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</si>
  <si>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</si>
  <si>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</si>
  <si>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</si>
  <si>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</si>
  <si>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</si>
  <si>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</si>
  <si>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</si>
  <si>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</si>
  <si>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</si>
  <si>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</si>
  <si>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</si>
  <si>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</si>
  <si>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</si>
  <si>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</si>
  <si>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</si>
  <si>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</si>
  <si>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</si>
  <si>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</si>
  <si>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</si>
  <si>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</si>
  <si>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</si>
  <si>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</si>
  <si>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</si>
  <si>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</si>
  <si>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</si>
  <si>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</si>
  <si>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</si>
  <si>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</si>
  <si>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</si>
  <si>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</si>
  <si>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</si>
  <si>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</si>
  <si>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</si>
  <si>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</si>
  <si>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</si>
  <si>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</si>
  <si>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</si>
  <si>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</si>
  <si>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</si>
  <si>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</si>
  <si>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</si>
  <si>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</si>
  <si>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</si>
  <si>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</si>
  <si>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</si>
  <si>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</si>
  <si>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</si>
  <si>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</si>
  <si>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</si>
  <si>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</si>
  <si>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</si>
  <si>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</si>
  <si>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</si>
  <si>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</si>
  <si>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</si>
  <si>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</si>
  <si>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</si>
  <si>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</si>
  <si>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</si>
  <si>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</si>
  <si>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</si>
  <si>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</si>
  <si>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</si>
  <si>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</si>
  <si>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</si>
  <si>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</si>
  <si>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</si>
  <si>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</si>
  <si>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</si>
  <si>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</si>
  <si>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</si>
  <si>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</si>
  <si>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</si>
  <si>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</si>
  <si>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</si>
  <si>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</si>
  <si>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</si>
  <si>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</si>
  <si>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</si>
  <si>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</si>
  <si>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</si>
  <si>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</si>
  <si>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</si>
  <si>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</si>
  <si>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</si>
  <si>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</si>
  <si>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</si>
  <si>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</si>
  <si>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</si>
  <si>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</si>
  <si>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</si>
  <si>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</si>
  <si>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</si>
  <si>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</si>
  <si>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</si>
  <si>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</si>
  <si>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</si>
  <si>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</si>
  <si>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</si>
  <si>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</si>
  <si>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</si>
  <si>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</si>
  <si>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</si>
  <si>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</si>
  <si>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</si>
  <si>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</si>
  <si>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</si>
  <si>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</si>
  <si>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</si>
  <si>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</si>
  <si>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</si>
  <si>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</si>
  <si>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</si>
  <si>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</si>
  <si>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</si>
  <si>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</si>
  <si>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</si>
  <si>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</si>
  <si>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</si>
  <si>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</si>
  <si>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</si>
  <si>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</si>
  <si>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</si>
  <si>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</si>
  <si>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</si>
  <si>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</si>
  <si>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</si>
  <si>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</si>
  <si>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</si>
  <si>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</si>
  <si>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</si>
  <si>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</si>
  <si>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</si>
  <si>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</si>
  <si>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</si>
  <si>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</si>
  <si>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</si>
  <si>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</si>
  <si>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</si>
  <si>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</si>
  <si>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</si>
  <si>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</si>
  <si>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</si>
  <si>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</si>
  <si>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</si>
  <si>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</si>
  <si>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</si>
  <si>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</si>
  <si>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</si>
  <si>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</si>
  <si>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</si>
  <si>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</si>
  <si>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</si>
  <si>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</si>
  <si>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</si>
  <si>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</si>
  <si>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</si>
  <si>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</si>
  <si>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</si>
  <si>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</si>
  <si>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</si>
  <si>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</si>
  <si>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</si>
  <si>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</si>
  <si>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</si>
  <si>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</si>
  <si>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</si>
  <si>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</si>
  <si>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</si>
  <si>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</si>
  <si>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</si>
  <si>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</si>
  <si>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</si>
  <si>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</si>
  <si>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</si>
  <si>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</si>
  <si>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</si>
  <si>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</si>
  <si>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</si>
  <si>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</si>
  <si>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</si>
  <si>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</si>
  <si>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</si>
  <si>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</si>
  <si>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</si>
  <si>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</si>
  <si>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</si>
  <si>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</si>
  <si>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</si>
  <si>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</si>
  <si>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</si>
  <si>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</si>
  <si>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</si>
  <si>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</si>
  <si>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</si>
  <si>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</si>
  <si>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</si>
  <si>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</si>
  <si>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</si>
  <si>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</si>
  <si>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</si>
  <si>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</si>
  <si>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</si>
  <si>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</si>
  <si>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</si>
  <si>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</si>
  <si>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</si>
  <si>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</si>
  <si>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</si>
  <si>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</si>
  <si>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</si>
  <si>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</si>
  <si>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</si>
  <si>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</si>
  <si>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</si>
  <si>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</si>
  <si>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</si>
  <si>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</si>
  <si>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</si>
  <si>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</si>
  <si>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</si>
  <si>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</si>
  <si>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</si>
  <si>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</si>
  <si>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</si>
  <si>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</si>
  <si>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</si>
  <si>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</si>
  <si>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</si>
  <si>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</si>
  <si>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</si>
  <si>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</si>
  <si>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</si>
  <si>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</si>
  <si>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</si>
  <si>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</si>
  <si>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</si>
  <si>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</si>
  <si>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</si>
  <si>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</si>
  <si>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</si>
  <si>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</si>
  <si>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</si>
  <si>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</si>
  <si>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</si>
  <si>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</si>
  <si>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</si>
  <si>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</si>
  <si>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</si>
  <si>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</si>
  <si>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</si>
  <si>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</si>
  <si>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</si>
  <si>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</si>
  <si>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</si>
  <si>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</si>
  <si>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</si>
  <si>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</si>
  <si>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</si>
  <si>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</si>
  <si>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</si>
  <si>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</si>
  <si>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</si>
  <si>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</si>
  <si>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</si>
  <si>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</si>
  <si>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</si>
  <si>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</si>
  <si>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</si>
  <si>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</si>
  <si>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</si>
  <si>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</si>
  <si>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</si>
  <si>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</si>
  <si>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</si>
  <si>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</si>
  <si>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</si>
  <si>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</si>
  <si>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</si>
  <si>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</si>
  <si>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</si>
  <si>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</si>
  <si>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</si>
  <si>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</si>
  <si>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</si>
  <si>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</si>
  <si>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</si>
  <si>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</si>
  <si>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</si>
  <si>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</si>
  <si>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</si>
  <si>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</si>
  <si>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</si>
  <si>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</si>
  <si>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</si>
  <si>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</si>
  <si>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</si>
  <si>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</si>
  <si>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</si>
  <si>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</si>
  <si>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</si>
  <si>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</si>
  <si>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</si>
  <si>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</si>
  <si>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</si>
  <si>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</si>
  <si>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</si>
  <si>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</si>
  <si>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</si>
  <si>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</si>
  <si>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</si>
  <si>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</si>
  <si>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</si>
  <si>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</si>
  <si>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</si>
  <si>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</si>
  <si>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</si>
  <si>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</si>
  <si>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</si>
  <si>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</si>
  <si>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</si>
  <si>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</si>
  <si>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</si>
  <si>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</si>
  <si>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</si>
  <si>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</si>
  <si>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</si>
  <si>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</si>
  <si>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</si>
  <si>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</si>
  <si>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</si>
  <si>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</si>
  <si>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</si>
  <si>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</si>
  <si>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</si>
  <si>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</si>
  <si>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</si>
  <si>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</si>
  <si>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</si>
  <si>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</si>
  <si>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</si>
  <si>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</si>
  <si>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</si>
  <si>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</si>
  <si>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</si>
  <si>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</si>
  <si>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</si>
  <si>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</si>
  <si>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</si>
  <si>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</si>
  <si>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</si>
  <si>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</si>
  <si>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</si>
  <si>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</si>
  <si>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</si>
  <si>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</si>
  <si>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</si>
  <si>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</si>
  <si>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</si>
  <si>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</si>
  <si>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</si>
  <si>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</si>
  <si>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</si>
  <si>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</si>
  <si>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</si>
  <si>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</si>
  <si>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</si>
  <si>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</si>
  <si>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</si>
  <si>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</si>
  <si>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</si>
  <si>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</si>
  <si>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</si>
  <si>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</si>
  <si>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</si>
  <si>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</si>
  <si>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</si>
  <si>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</si>
  <si>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</si>
  <si>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</si>
  <si>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</si>
  <si>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</si>
  <si>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</si>
  <si>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</si>
  <si>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</si>
  <si>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</si>
  <si>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</si>
  <si>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</si>
  <si>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</si>
  <si>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</si>
  <si>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</si>
  <si>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</si>
  <si>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</si>
  <si>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</si>
  <si>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</si>
  <si>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</si>
  <si>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</si>
  <si>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</si>
  <si>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</si>
  <si>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</si>
  <si>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</si>
  <si>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</si>
  <si>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</si>
  <si>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</si>
  <si>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</si>
  <si>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</si>
  <si>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</si>
  <si>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</si>
  <si>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</si>
  <si>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</si>
  <si>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</si>
  <si>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</si>
  <si>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</si>
  <si>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</si>
  <si>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</si>
  <si>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</si>
  <si>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</si>
  <si>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</si>
  <si>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</si>
  <si>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</si>
  <si>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</si>
  <si>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</si>
  <si>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</si>
  <si>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</si>
  <si>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</si>
  <si>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</si>
  <si>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</si>
  <si>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</si>
  <si>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</si>
  <si>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</si>
  <si>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</si>
  <si>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</si>
  <si>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</si>
  <si>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</si>
  <si>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</si>
  <si>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</si>
  <si>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</si>
  <si>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</si>
  <si>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</si>
  <si>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</si>
  <si>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</si>
  <si>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</si>
  <si>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</si>
  <si>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</si>
  <si>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</si>
  <si>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</si>
  <si>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</si>
  <si>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</si>
  <si>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</si>
  <si>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</si>
  <si>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</si>
  <si>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</si>
  <si>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</si>
  <si>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</si>
  <si>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</si>
  <si>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</si>
  <si>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</si>
  <si>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</si>
  <si>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</si>
  <si>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</si>
  <si>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</si>
  <si>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</si>
  <si>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</si>
  <si>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</si>
  <si>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</si>
  <si>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</si>
  <si>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</si>
  <si>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</si>
  <si>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</si>
  <si>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</si>
  <si>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</si>
  <si>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</si>
  <si>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</si>
  <si>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</si>
  <si>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</si>
  <si>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</si>
  <si>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</si>
  <si>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</si>
  <si>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</si>
  <si>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</si>
  <si>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</si>
  <si>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</si>
  <si>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</si>
  <si>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</si>
  <si>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</si>
  <si>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</si>
  <si>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</si>
  <si>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</si>
  <si>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</si>
  <si>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</si>
  <si>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</si>
  <si>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</si>
  <si>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</si>
  <si>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</si>
  <si>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</si>
  <si>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</si>
  <si>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</si>
  <si>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</si>
  <si>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</si>
  <si>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</si>
  <si>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</si>
  <si>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</si>
  <si>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</si>
  <si>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</si>
  <si>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</si>
  <si>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</si>
  <si>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</si>
  <si>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</si>
  <si>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</si>
  <si>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</si>
  <si>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</si>
  <si>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</si>
  <si>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</si>
  <si>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</si>
  <si>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</si>
  <si>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</si>
  <si>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</si>
  <si>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</si>
  <si>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</si>
  <si>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</si>
  <si>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</si>
  <si>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</si>
  <si>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</si>
  <si>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</si>
  <si>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</si>
  <si>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</si>
  <si>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</si>
  <si>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</si>
  <si>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</si>
  <si>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</si>
  <si>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</si>
  <si>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</si>
  <si>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</si>
  <si>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</si>
  <si>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</si>
  <si>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</si>
  <si>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</si>
  <si>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</si>
  <si>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</si>
  <si>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</si>
  <si>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</si>
  <si>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</si>
  <si>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</si>
  <si>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</si>
  <si>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</si>
  <si>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</si>
  <si>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</si>
  <si>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</si>
  <si>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</si>
  <si>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</si>
  <si>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</si>
  <si>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</si>
  <si>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</si>
  <si>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</si>
  <si>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</si>
  <si>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</si>
  <si>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</si>
  <si>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</si>
  <si>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</si>
  <si>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</si>
  <si>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</si>
  <si>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</si>
  <si>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</si>
  <si>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</si>
  <si>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</si>
  <si>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</si>
  <si>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</si>
  <si>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</si>
  <si>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</si>
  <si>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</si>
  <si>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</si>
  <si>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</si>
  <si>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</si>
  <si>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</si>
  <si>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</si>
  <si>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</si>
  <si>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</si>
  <si>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</si>
  <si>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</si>
  <si>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</si>
  <si>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</si>
  <si>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</si>
  <si>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</si>
  <si>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</si>
  <si>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</si>
  <si>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</si>
  <si>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</si>
  <si>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</si>
  <si>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</si>
  <si>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</si>
  <si>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</si>
  <si>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</si>
  <si>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</si>
  <si>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</si>
  <si>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</si>
  <si>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</si>
  <si>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</si>
  <si>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</si>
  <si>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</si>
  <si>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</si>
  <si>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</si>
  <si>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</si>
  <si>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</si>
  <si>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</si>
  <si>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</si>
  <si>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</si>
  <si>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</si>
  <si>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</si>
  <si>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</si>
  <si>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</si>
  <si>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</si>
  <si>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</si>
  <si>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</si>
  <si>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</si>
  <si>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</si>
  <si>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</si>
  <si>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</si>
  <si>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</si>
  <si>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</si>
  <si>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</si>
  <si>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</si>
  <si>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</si>
  <si>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</si>
  <si>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</si>
  <si>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</si>
  <si>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</si>
  <si>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</si>
  <si>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</si>
  <si>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</si>
  <si>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</si>
  <si>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</si>
  <si>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</si>
  <si>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</si>
  <si>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</si>
  <si>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</si>
  <si>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</si>
  <si>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</si>
  <si>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</si>
  <si>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</si>
  <si>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</si>
  <si>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</si>
  <si>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</si>
  <si>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</si>
  <si>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</si>
  <si>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</si>
  <si>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</si>
  <si>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</si>
  <si>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</si>
  <si>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</si>
  <si>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</si>
  <si>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</si>
  <si>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</si>
  <si>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</si>
  <si>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</si>
  <si>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</si>
  <si>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</si>
  <si>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</si>
  <si>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</si>
  <si>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</si>
  <si>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</si>
  <si>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</si>
  <si>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</si>
  <si>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</si>
  <si>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</si>
  <si>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</si>
  <si>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</si>
  <si>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</si>
  <si>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</si>
  <si>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</si>
  <si>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</si>
  <si>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</si>
  <si>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</si>
  <si>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</si>
  <si>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</si>
  <si>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</si>
  <si>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</si>
  <si>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</si>
  <si>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</si>
  <si>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</si>
  <si>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</si>
  <si>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</si>
  <si>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</si>
  <si>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</si>
  <si>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</si>
  <si>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</si>
  <si>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</si>
  <si>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</si>
  <si>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</si>
  <si>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</si>
  <si>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</si>
  <si>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</si>
  <si>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</si>
  <si>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</si>
  <si>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</si>
  <si>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</si>
  <si>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</si>
  <si>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</si>
  <si>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</si>
  <si>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</si>
  <si>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</si>
  <si>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</si>
  <si>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</si>
  <si>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</si>
  <si>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</si>
  <si>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</si>
  <si>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</si>
  <si>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</si>
  <si>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</si>
  <si>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</si>
  <si>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</si>
  <si>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</si>
  <si>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</si>
  <si>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</si>
  <si>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</si>
  <si>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</si>
  <si>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</si>
  <si>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</si>
  <si>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</si>
  <si>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</si>
  <si>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</si>
  <si>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</si>
  <si>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</si>
  <si>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</si>
  <si>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</si>
  <si>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</si>
  <si>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</si>
  <si>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</si>
  <si>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</si>
  <si>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</si>
  <si>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</si>
  <si>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</si>
  <si>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</si>
  <si>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</si>
  <si>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</si>
  <si>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</si>
  <si>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</si>
  <si>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</si>
  <si>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</si>
  <si>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</si>
  <si>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</si>
  <si>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</si>
  <si>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</si>
  <si>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</si>
  <si>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</si>
  <si>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</si>
  <si>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</si>
  <si>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</si>
  <si>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</si>
  <si>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</si>
  <si>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</si>
  <si>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</si>
  <si>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</si>
  <si>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</si>
  <si>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</si>
  <si>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</si>
  <si>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</si>
  <si>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</si>
  <si>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</si>
  <si>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</si>
  <si>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</si>
  <si>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</si>
  <si>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</si>
  <si>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</si>
  <si>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</si>
  <si>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</si>
  <si>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</si>
  <si>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</si>
  <si>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</si>
  <si>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</si>
  <si>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</si>
  <si>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</si>
  <si>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</si>
  <si>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</si>
  <si>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</si>
  <si>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</si>
  <si>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</si>
  <si>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</si>
  <si>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</si>
  <si>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</si>
  <si>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</si>
  <si>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</si>
  <si>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</si>
  <si>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</si>
  <si>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</si>
  <si>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</si>
  <si>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</si>
  <si>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</si>
  <si>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</si>
  <si>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</si>
  <si>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</si>
  <si>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</si>
  <si>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</si>
  <si>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</si>
  <si>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</si>
  <si>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</si>
  <si>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</si>
  <si>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</si>
  <si>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</si>
  <si>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</si>
  <si>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</si>
  <si>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</si>
  <si>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</si>
  <si>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</si>
  <si>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</si>
  <si>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</si>
  <si>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</si>
  <si>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</si>
  <si>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</si>
  <si>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</si>
  <si>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</si>
  <si>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</si>
  <si>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</si>
  <si>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</si>
  <si>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</si>
  <si>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</si>
  <si>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</si>
  <si>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</si>
  <si>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</si>
  <si>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</si>
  <si>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</si>
  <si>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</si>
  <si>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</si>
  <si>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</si>
  <si>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</si>
  <si>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</si>
  <si>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</si>
  <si>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</si>
  <si>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</si>
  <si>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</si>
  <si>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</si>
  <si>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</si>
  <si>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</si>
  <si>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</si>
  <si>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</si>
  <si>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</si>
  <si>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</si>
  <si>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</si>
  <si>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</si>
  <si>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</si>
  <si>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</si>
  <si>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</si>
  <si>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</si>
  <si>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</si>
  <si>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</si>
  <si>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</si>
  <si>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</si>
  <si>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</si>
  <si>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</si>
  <si>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</si>
  <si>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</si>
  <si>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</si>
  <si>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</si>
  <si>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</si>
  <si>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</si>
  <si>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</si>
  <si>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</si>
  <si>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</si>
  <si>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</si>
  <si>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</si>
  <si>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</si>
  <si>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</si>
  <si>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</si>
  <si>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</si>
  <si>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</si>
  <si>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</si>
  <si>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</si>
  <si>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</si>
  <si>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</si>
  <si>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</si>
  <si>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</si>
  <si>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</si>
  <si>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</si>
  <si>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</si>
  <si>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</si>
  <si>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</si>
  <si>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</si>
  <si>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</si>
  <si>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</si>
  <si>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</si>
  <si>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</si>
  <si>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</si>
  <si>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</si>
  <si>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</si>
  <si>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</si>
  <si>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</si>
  <si>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</si>
  <si>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</si>
  <si>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</si>
  <si>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</si>
  <si>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</si>
  <si>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</si>
  <si>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</si>
  <si>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</si>
  <si>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</si>
  <si>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</si>
  <si>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</si>
  <si>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</si>
  <si>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</si>
  <si>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</si>
  <si>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</si>
  <si>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</si>
  <si>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</si>
  <si>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</si>
  <si>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</si>
  <si>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</si>
  <si>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</si>
  <si>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</si>
  <si>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</si>
  <si>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</si>
  <si>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</si>
  <si>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</si>
  <si>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</si>
  <si>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</si>
  <si>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</si>
  <si>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</si>
  <si>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</si>
  <si>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</si>
  <si>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</si>
  <si>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</si>
  <si>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</si>
  <si>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</si>
  <si>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</si>
  <si>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</si>
  <si>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</si>
  <si>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</si>
  <si>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</si>
  <si>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</si>
  <si>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</si>
  <si>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</si>
  <si>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</si>
  <si>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</si>
  <si>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</si>
  <si>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</si>
  <si>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</si>
  <si>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</si>
  <si>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</si>
  <si>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</si>
  <si>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</si>
  <si>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</si>
  <si>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</si>
  <si>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</si>
  <si>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</si>
  <si>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</si>
  <si>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</si>
  <si>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</si>
  <si>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</si>
  <si>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</si>
  <si>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</si>
  <si>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</si>
  <si>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</si>
  <si>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</si>
  <si>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</si>
  <si>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</si>
  <si>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</si>
  <si>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</si>
  <si>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</si>
  <si>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</si>
  <si>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</si>
  <si>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</si>
  <si>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</si>
  <si>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</si>
  <si>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</si>
  <si>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</si>
  <si>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</si>
  <si>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</si>
  <si>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</si>
  <si>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</si>
  <si>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</si>
  <si>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</si>
  <si>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</si>
  <si>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</si>
  <si>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</si>
  <si>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</si>
  <si>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</si>
  <si>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</si>
  <si>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</si>
  <si>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</si>
  <si>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</si>
  <si>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</si>
  <si>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</si>
  <si>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</si>
  <si>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</si>
  <si>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</si>
  <si>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</si>
  <si>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</si>
  <si>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</si>
  <si>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</si>
  <si>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</si>
  <si>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</si>
  <si>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</si>
  <si>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</si>
  <si>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</si>
  <si>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</si>
  <si>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</si>
  <si>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</si>
  <si>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</si>
  <si>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</si>
  <si>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</si>
  <si>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</si>
  <si>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</si>
  <si>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</si>
  <si>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</si>
  <si>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</si>
  <si>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</si>
  <si>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</si>
  <si>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</si>
  <si>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</si>
  <si>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</si>
  <si>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</si>
  <si>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</si>
  <si>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</si>
  <si>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</si>
  <si>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</si>
  <si>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</si>
  <si>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</si>
  <si>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</si>
  <si>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</si>
  <si>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</si>
  <si>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</si>
  <si>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</si>
  <si>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</si>
  <si>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</si>
  <si>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</si>
  <si>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</si>
  <si>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</si>
  <si>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</si>
  <si>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</si>
  <si>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</si>
  <si>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</si>
  <si>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</si>
  <si>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</si>
  <si>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</si>
  <si>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</si>
  <si>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</si>
  <si>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</si>
  <si>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</si>
  <si>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</si>
  <si>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</si>
  <si>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</si>
  <si>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</si>
  <si>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</si>
  <si>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</si>
  <si>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</si>
  <si>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</si>
  <si>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</si>
  <si>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</si>
  <si>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</si>
  <si>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</si>
  <si>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</si>
  <si>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</si>
  <si>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</si>
  <si>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</si>
  <si>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</si>
  <si>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</si>
  <si>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</si>
  <si>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</si>
  <si>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</si>
  <si>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</si>
  <si>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</si>
  <si>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</si>
  <si>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</si>
  <si>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</si>
  <si>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</si>
  <si>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</si>
  <si>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</si>
  <si>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</si>
  <si>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</si>
  <si>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</si>
  <si>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</si>
  <si>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</si>
  <si>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</si>
  <si>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</si>
  <si>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</si>
  <si>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</si>
  <si>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</si>
  <si>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</si>
  <si>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</si>
  <si>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</si>
  <si>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</si>
  <si>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</si>
  <si>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</si>
  <si>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</si>
  <si>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</si>
  <si>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</si>
  <si>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</si>
  <si>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</si>
  <si>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</si>
  <si>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</si>
  <si>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</si>
  <si>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</si>
  <si>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</si>
  <si>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</si>
  <si>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</si>
  <si>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</si>
  <si>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</si>
  <si>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</si>
  <si>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</si>
  <si>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</si>
  <si>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</si>
  <si>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</si>
  <si>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</si>
  <si>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</si>
  <si>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</si>
  <si>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</si>
  <si>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</si>
  <si>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</si>
  <si>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</si>
  <si>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</si>
  <si>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</si>
  <si>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</si>
  <si>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</si>
  <si>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</si>
  <si>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</si>
  <si>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</si>
  <si>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</si>
  <si>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</si>
  <si>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</si>
  <si>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</si>
  <si>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</si>
  <si>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</si>
  <si>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</si>
  <si>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</si>
  <si>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</si>
  <si>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</si>
  <si>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</si>
  <si>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</si>
  <si>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</si>
  <si>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</si>
  <si>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</si>
  <si>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</si>
  <si>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</si>
  <si>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</si>
  <si>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</si>
  <si>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</si>
  <si>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</si>
  <si>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</si>
  <si>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</si>
  <si>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</si>
  <si>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</si>
  <si>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</si>
  <si>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</si>
  <si>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</si>
  <si>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</si>
  <si>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</si>
  <si>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</si>
  <si>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</si>
  <si>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</si>
  <si>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</si>
  <si>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</si>
  <si>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</si>
  <si>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</si>
  <si>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</si>
  <si>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</si>
  <si>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</si>
  <si>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</si>
  <si>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</si>
  <si>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</si>
  <si>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</si>
  <si>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</si>
  <si>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</si>
  <si>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</si>
  <si>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</si>
  <si>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</si>
  <si>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</si>
  <si>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</si>
  <si>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</si>
  <si>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</si>
  <si>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</si>
  <si>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</si>
  <si>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</si>
  <si>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</si>
  <si>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</si>
  <si>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</si>
  <si>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</si>
  <si>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</si>
  <si>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</si>
  <si>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</si>
  <si>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</si>
  <si>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</si>
  <si>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</si>
  <si>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</si>
  <si>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</si>
  <si>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</si>
  <si>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</si>
  <si>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</si>
  <si>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</si>
  <si>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</si>
  <si>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</si>
  <si>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</si>
  <si>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</si>
  <si>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</si>
  <si>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</si>
  <si>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</si>
  <si>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</si>
  <si>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</si>
  <si>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</si>
  <si>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</si>
  <si>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</si>
  <si>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</si>
  <si>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</si>
  <si>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</si>
  <si>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</si>
  <si>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</si>
  <si>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</si>
  <si>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</si>
  <si>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</si>
  <si>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</si>
  <si>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</si>
  <si>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</si>
  <si>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</si>
  <si>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</si>
  <si>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</si>
  <si>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</si>
  <si>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</si>
  <si>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</si>
  <si>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</si>
  <si>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</si>
  <si>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</si>
  <si>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</si>
  <si>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</si>
  <si>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</si>
  <si>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</si>
  <si>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</si>
  <si>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</si>
  <si>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</si>
  <si>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</si>
  <si>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</si>
  <si>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</si>
  <si>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</si>
  <si>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</si>
  <si>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</si>
  <si>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</si>
  <si>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</si>
  <si>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</si>
  <si>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</si>
  <si>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</si>
  <si>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</si>
  <si>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</si>
  <si>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</si>
  <si>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</si>
  <si>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</si>
  <si>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</si>
  <si>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</si>
  <si>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</si>
  <si>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</si>
  <si>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</si>
  <si>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</si>
  <si>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</si>
  <si>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</si>
  <si>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</si>
  <si>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</si>
  <si>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</si>
  <si>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</si>
  <si>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</si>
  <si>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</si>
  <si>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</si>
  <si>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</si>
  <si>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</si>
  <si>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</si>
  <si>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</si>
  <si>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</si>
  <si>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</si>
  <si>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</si>
  <si>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</si>
  <si>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</si>
  <si>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</si>
  <si>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</si>
  <si>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</si>
  <si>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</si>
  <si>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</si>
  <si>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</si>
  <si>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</si>
  <si>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</si>
  <si>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</si>
  <si>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</si>
  <si>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</si>
  <si>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</si>
  <si>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</si>
  <si>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</si>
  <si>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</si>
  <si>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</si>
  <si>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</si>
  <si>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</si>
  <si>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</si>
  <si>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</si>
  <si>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</si>
  <si>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</si>
  <si>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</si>
  <si>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</si>
  <si>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</si>
  <si>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</si>
  <si>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</si>
  <si>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</si>
  <si>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</si>
  <si>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</si>
  <si>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</si>
  <si>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</si>
  <si>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</si>
  <si>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</si>
  <si>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</si>
  <si>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</si>
  <si>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</si>
  <si>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</si>
  <si>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</si>
  <si>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</si>
  <si>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</si>
  <si>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</si>
  <si>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</si>
  <si>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</si>
  <si>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</si>
  <si>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</si>
  <si>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</si>
  <si>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</si>
  <si>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</si>
  <si>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</si>
  <si>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</si>
  <si>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</si>
  <si>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</si>
  <si>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</si>
  <si>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</si>
  <si>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</si>
  <si>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</si>
  <si>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</si>
  <si>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</si>
  <si>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</si>
  <si>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</si>
  <si>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</si>
  <si>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</si>
  <si>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</si>
  <si>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</si>
  <si>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</si>
  <si>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</si>
  <si>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</si>
  <si>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</si>
  <si>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</si>
  <si>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</si>
  <si>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</si>
  <si>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</si>
  <si>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</si>
  <si>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</si>
  <si>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</si>
  <si>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</si>
  <si>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</si>
  <si>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</si>
  <si>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</si>
  <si>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</si>
  <si>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</si>
  <si>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</si>
  <si>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</si>
  <si>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</si>
  <si>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</si>
  <si>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</si>
  <si>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</si>
  <si>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</si>
  <si>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</si>
  <si>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</si>
  <si>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</si>
  <si>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</si>
  <si>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</si>
  <si>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</si>
  <si>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</si>
  <si>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</si>
  <si>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</si>
  <si>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</si>
  <si>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</si>
  <si>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</si>
  <si>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</si>
  <si>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</si>
  <si>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</si>
  <si>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</si>
  <si>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</si>
  <si>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</si>
  <si>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</si>
  <si>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</si>
  <si>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</si>
  <si>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</si>
  <si>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</si>
  <si>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</si>
  <si>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</si>
  <si>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</si>
  <si>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</si>
  <si>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</si>
  <si>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</si>
  <si>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</si>
  <si>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</si>
  <si>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</si>
  <si>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</si>
  <si>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</si>
  <si>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</si>
  <si>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</si>
  <si>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</si>
  <si>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</si>
  <si>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</si>
  <si>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</si>
  <si>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</si>
  <si>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</si>
  <si>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</si>
  <si>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</si>
  <si>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</si>
  <si>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</si>
  <si>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</si>
  <si>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</si>
  <si>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</si>
  <si>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</si>
  <si>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</si>
  <si>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</si>
  <si>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</si>
  <si>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</si>
  <si>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</si>
  <si>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</si>
  <si>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</si>
  <si>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</si>
  <si>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</si>
  <si>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</si>
  <si>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</si>
  <si>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</si>
  <si>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</si>
  <si>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</si>
  <si>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</si>
  <si>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</si>
  <si>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</si>
  <si>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</si>
  <si>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</si>
  <si>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</si>
  <si>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</si>
  <si>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</si>
  <si>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</si>
  <si>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</si>
  <si>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</si>
  <si>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</si>
  <si>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</si>
  <si>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</si>
  <si>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</si>
  <si>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</si>
  <si>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</si>
  <si>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</si>
  <si>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</si>
  <si>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</si>
  <si>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</si>
  <si>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</si>
  <si>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</si>
  <si>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</si>
  <si>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</si>
  <si>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</si>
  <si>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</si>
  <si>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</si>
  <si>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</si>
  <si>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</si>
  <si>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</si>
  <si>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</si>
  <si>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</si>
  <si>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</si>
  <si>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</si>
  <si>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</si>
  <si>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</si>
  <si>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</si>
  <si>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</si>
  <si>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</si>
  <si>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</si>
  <si>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</si>
  <si>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</si>
  <si>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</si>
  <si>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</si>
  <si>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</si>
  <si>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</si>
  <si>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</si>
  <si>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</si>
  <si>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</si>
  <si>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</si>
  <si>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</si>
  <si>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</si>
  <si>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</si>
  <si>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</si>
  <si>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</si>
  <si>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</si>
  <si>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</si>
  <si>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</si>
  <si>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</si>
  <si>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</si>
  <si>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</si>
  <si>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</si>
  <si>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</si>
  <si>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</si>
  <si>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</si>
  <si>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</si>
  <si>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</si>
  <si>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</si>
  <si>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</si>
  <si>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</si>
  <si>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</si>
  <si>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</si>
  <si>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</si>
  <si>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</si>
  <si>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</si>
  <si>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</si>
  <si>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</si>
  <si>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</si>
  <si>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</si>
  <si>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</si>
  <si>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</si>
  <si>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</si>
  <si>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</si>
  <si>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</si>
  <si>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</si>
  <si>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</si>
  <si>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</si>
  <si>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</si>
  <si>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</si>
  <si>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</si>
  <si>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</si>
  <si>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</si>
  <si>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</si>
  <si>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</si>
  <si>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</si>
  <si>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</si>
  <si>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</si>
  <si>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</si>
  <si>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</si>
  <si>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</si>
  <si>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</si>
  <si>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</si>
  <si>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</si>
  <si>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</si>
  <si>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</si>
  <si>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</si>
  <si>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</si>
  <si>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</si>
  <si>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</si>
  <si>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</si>
  <si>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</si>
  <si>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</si>
  <si>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</si>
  <si>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</si>
  <si>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</si>
  <si>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</si>
  <si>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</si>
  <si>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</si>
  <si>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</si>
  <si>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</si>
  <si>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</si>
  <si>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</si>
  <si>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</si>
  <si>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</si>
  <si>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</si>
  <si>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</si>
  <si>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</si>
  <si>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</si>
  <si>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</si>
  <si>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</si>
  <si>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</si>
  <si>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</si>
  <si>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</si>
  <si>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</si>
  <si>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</si>
  <si>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</si>
  <si>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</si>
  <si>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</si>
  <si>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</si>
  <si>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</si>
  <si>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</si>
  <si>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</si>
  <si>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</si>
  <si>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</si>
  <si>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</si>
  <si>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</si>
  <si>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</si>
  <si>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</si>
  <si>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</si>
  <si>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</si>
  <si>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</si>
  <si>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</si>
  <si>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</si>
  <si>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</si>
  <si>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</si>
  <si>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</si>
  <si>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</si>
  <si>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</si>
  <si>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</si>
  <si>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</si>
  <si>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</si>
  <si>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</si>
  <si>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</si>
  <si>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</si>
  <si>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</si>
  <si>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</si>
  <si>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</si>
  <si>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</si>
  <si>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</si>
  <si>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</si>
  <si>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</si>
  <si>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</si>
  <si>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</si>
  <si>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</si>
  <si>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</si>
  <si>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</si>
  <si>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</si>
  <si>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</si>
  <si>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</si>
  <si>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</si>
  <si>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</si>
  <si>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</si>
  <si>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</si>
  <si>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</si>
  <si>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</si>
  <si>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</si>
  <si>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</si>
  <si>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</si>
  <si>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</si>
  <si>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</si>
  <si>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</si>
  <si>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</si>
  <si>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</si>
  <si>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</si>
  <si>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</si>
  <si>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</si>
  <si>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</si>
  <si>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</si>
  <si>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</si>
  <si>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</si>
  <si>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</si>
  <si>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</si>
  <si>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</si>
  <si>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</si>
  <si>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</si>
  <si>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</si>
  <si>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</si>
  <si>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</si>
  <si>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</si>
  <si>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</si>
  <si>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</si>
  <si>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</si>
  <si>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</si>
  <si>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</si>
  <si>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</si>
  <si>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</si>
  <si>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</si>
  <si>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</si>
  <si>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</si>
  <si>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</si>
  <si>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</si>
  <si>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</si>
  <si>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</si>
  <si>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</si>
  <si>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</si>
  <si>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</si>
  <si>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</si>
  <si>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</si>
  <si>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</si>
  <si>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</si>
  <si>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</si>
  <si>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</si>
  <si>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</si>
  <si>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</si>
  <si>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</si>
  <si>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</si>
  <si>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</si>
  <si>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</si>
  <si>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</si>
  <si>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</si>
  <si>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</si>
  <si>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</si>
  <si>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</si>
  <si>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</si>
  <si>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</si>
  <si>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</si>
  <si>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</si>
  <si>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</si>
  <si>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</si>
  <si>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</si>
  <si>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</si>
  <si>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</si>
  <si>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</si>
  <si>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</si>
  <si>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</si>
  <si>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</si>
  <si>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</si>
  <si>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</si>
  <si>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</si>
  <si>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</si>
  <si>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</si>
  <si>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</si>
  <si>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</si>
  <si>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</si>
  <si>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</si>
  <si>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</si>
  <si>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</si>
  <si>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</si>
  <si>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</si>
  <si>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</si>
  <si>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</si>
  <si>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</si>
  <si>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</si>
  <si>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</si>
  <si>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</si>
  <si>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</si>
  <si>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</si>
  <si>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</si>
  <si>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</si>
  <si>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</si>
  <si>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</si>
  <si>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</si>
  <si>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</si>
  <si>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</si>
  <si>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</si>
  <si>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</si>
  <si>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</si>
  <si>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</si>
  <si>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</si>
  <si>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</si>
  <si>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</si>
  <si>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</si>
  <si>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</si>
  <si>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</si>
  <si>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</si>
  <si>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</si>
  <si>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</si>
  <si>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</si>
  <si>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</si>
  <si>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</si>
  <si>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</si>
  <si>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</si>
  <si>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</si>
  <si>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</si>
  <si>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</si>
  <si>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</si>
  <si>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</si>
  <si>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</si>
  <si>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</si>
  <si>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</si>
  <si>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</si>
  <si>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</si>
  <si>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</si>
  <si>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</si>
  <si>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</si>
  <si>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</si>
  <si>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</si>
  <si>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</si>
  <si>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</si>
  <si>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</si>
  <si>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</si>
  <si>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</si>
  <si>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</si>
  <si>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</si>
  <si>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</si>
  <si>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</si>
  <si>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</si>
  <si>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</si>
  <si>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</si>
  <si>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</si>
  <si>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</si>
  <si>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</si>
  <si>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</si>
  <si>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</si>
  <si>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</si>
  <si>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</si>
  <si>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</si>
  <si>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</si>
  <si>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</si>
  <si>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</si>
  <si>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</si>
  <si>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</si>
  <si>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</si>
  <si>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</si>
  <si>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</si>
  <si>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</si>
  <si>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</si>
  <si>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</si>
  <si>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</si>
  <si>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</si>
  <si>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</si>
  <si>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</si>
  <si>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</si>
  <si>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</si>
  <si>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</si>
  <si>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</si>
  <si>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</si>
  <si>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</si>
  <si>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</si>
  <si>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</si>
  <si>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</si>
  <si>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</si>
  <si>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</si>
  <si>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</si>
  <si>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</si>
  <si>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</si>
  <si>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</si>
  <si>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</si>
  <si>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</si>
  <si>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</si>
  <si>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</si>
  <si>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</si>
  <si>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</si>
  <si>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</si>
  <si>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</si>
  <si>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</si>
  <si>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</si>
  <si>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</si>
  <si>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</si>
  <si>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</si>
  <si>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</si>
  <si>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</si>
  <si>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</si>
  <si>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</si>
  <si>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</si>
  <si>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</si>
  <si>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</si>
  <si>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</si>
  <si>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</si>
  <si>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</si>
  <si>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</si>
  <si>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</si>
  <si>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</si>
  <si>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</si>
  <si>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</si>
  <si>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</si>
  <si>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</si>
  <si>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</si>
  <si>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</si>
  <si>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</si>
  <si>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</si>
  <si>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</si>
  <si>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</si>
  <si>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</si>
  <si>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</si>
  <si>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</si>
  <si>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</si>
  <si>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</si>
  <si>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</si>
  <si>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</si>
  <si>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</si>
  <si>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</si>
  <si>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</si>
  <si>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</si>
  <si>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</si>
  <si>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</si>
  <si>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</si>
  <si>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</si>
  <si>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</si>
  <si>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</si>
  <si>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</si>
  <si>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</si>
  <si>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</si>
  <si>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</si>
  <si>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</si>
  <si>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</si>
  <si>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</si>
  <si>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</si>
  <si>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</si>
  <si>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</si>
  <si>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</si>
  <si>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</si>
  <si>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</si>
  <si>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</si>
  <si>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</si>
  <si>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</si>
  <si>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</si>
  <si>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</si>
  <si>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</si>
  <si>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</si>
  <si>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</si>
  <si>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</si>
  <si>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</si>
  <si>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</si>
  <si>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</si>
  <si>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</si>
  <si>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</si>
  <si>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</si>
  <si>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</si>
  <si>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</si>
  <si>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</si>
  <si>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</si>
  <si>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</si>
  <si>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</si>
  <si>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</si>
  <si>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</si>
  <si>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</si>
  <si>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</si>
  <si>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</si>
  <si>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</si>
  <si>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</si>
  <si>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</si>
  <si>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</si>
  <si>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</si>
  <si>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</si>
  <si>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</si>
  <si>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</si>
  <si>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</si>
  <si>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</si>
  <si>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</si>
  <si>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</si>
  <si>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</si>
  <si>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</si>
  <si>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</si>
  <si>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</si>
  <si>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</si>
  <si>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</si>
  <si>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</si>
  <si>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</si>
  <si>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</si>
  <si>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</si>
  <si>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</si>
  <si>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</si>
  <si>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</si>
  <si>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</si>
  <si>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</si>
  <si>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</si>
  <si>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</si>
  <si>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</si>
  <si>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</si>
  <si>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</si>
  <si>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</si>
  <si>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</si>
  <si>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</si>
  <si>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</si>
  <si>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</si>
  <si>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</si>
  <si>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</si>
  <si>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</si>
  <si>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</si>
  <si>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</si>
  <si>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</si>
  <si>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</si>
  <si>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</si>
  <si>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</si>
  <si>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</si>
  <si>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</si>
  <si>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</si>
  <si>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</si>
  <si>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</si>
  <si>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</si>
  <si>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</si>
  <si>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</si>
  <si>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</si>
  <si>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</si>
  <si>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</si>
  <si>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</si>
  <si>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</si>
  <si>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</si>
  <si>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</si>
  <si>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</si>
  <si>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</si>
  <si>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</si>
  <si>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</si>
  <si>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</si>
  <si>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</si>
  <si>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</si>
  <si>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</si>
  <si>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</si>
  <si>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</si>
  <si>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</si>
  <si>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</si>
  <si>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</si>
  <si>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</si>
  <si>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</si>
  <si>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</si>
  <si>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</si>
  <si>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</si>
  <si>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</si>
  <si>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</si>
  <si>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</si>
  <si>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</si>
  <si>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</si>
  <si>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</si>
  <si>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</si>
  <si>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</si>
  <si>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</si>
  <si>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</si>
  <si>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</si>
  <si>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</si>
  <si>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</si>
  <si>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</si>
  <si>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</si>
  <si>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</si>
  <si>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</si>
  <si>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</si>
  <si>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</si>
  <si>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</si>
  <si>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</si>
  <si>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</si>
  <si>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</si>
  <si>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</si>
  <si>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</si>
  <si>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</si>
  <si>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</si>
  <si>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</si>
  <si>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</si>
  <si>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</si>
  <si>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</si>
  <si>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</si>
  <si>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</si>
  <si>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</si>
  <si>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</si>
  <si>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</si>
  <si>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</si>
  <si>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</si>
  <si>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</si>
  <si>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</si>
  <si>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</si>
  <si>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</si>
  <si>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</si>
  <si>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</si>
  <si>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</si>
  <si>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</si>
  <si>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</si>
  <si>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</si>
  <si>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</si>
  <si>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</si>
  <si>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</si>
  <si>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</si>
  <si>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</si>
  <si>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</si>
  <si>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</si>
  <si>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</si>
  <si>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</si>
  <si>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</si>
  <si>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</si>
  <si>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</si>
  <si>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</si>
  <si>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</si>
  <si>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</si>
  <si>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</si>
  <si>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</si>
  <si>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</si>
  <si>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</si>
  <si>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</si>
  <si>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</si>
  <si>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</si>
  <si>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</si>
  <si>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</si>
  <si>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</si>
  <si>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</si>
  <si>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</si>
  <si>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</si>
  <si>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</si>
  <si>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</si>
  <si>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</si>
  <si>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</si>
  <si>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</si>
  <si>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</si>
  <si>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</si>
  <si>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</si>
  <si>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</si>
  <si>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</si>
  <si>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</si>
  <si>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</si>
  <si>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</si>
  <si>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</si>
  <si>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</si>
  <si>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</si>
  <si>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</si>
  <si>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</si>
  <si>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</si>
  <si>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</si>
  <si>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</si>
  <si>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</si>
  <si>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</si>
  <si>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</si>
  <si>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</si>
  <si>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</si>
  <si>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</si>
  <si>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</si>
  <si>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</si>
  <si>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</si>
  <si>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</si>
  <si>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</si>
  <si>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</si>
  <si>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</si>
  <si>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</si>
  <si>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</si>
  <si>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</si>
  <si>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</si>
  <si>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</si>
  <si>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</si>
  <si>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</si>
  <si>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</si>
  <si>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</si>
  <si>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</si>
  <si>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</si>
  <si>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</si>
  <si>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</si>
  <si>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</si>
  <si>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</si>
  <si>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</si>
  <si>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</si>
  <si>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</si>
  <si>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</si>
  <si>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</si>
  <si>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</si>
  <si>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</si>
  <si>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</si>
  <si>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</si>
  <si>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</si>
  <si>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</si>
  <si>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</si>
  <si>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</si>
  <si>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</si>
  <si>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</si>
  <si>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</si>
  <si>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</si>
  <si>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</si>
  <si>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</si>
  <si>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</si>
  <si>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</si>
  <si>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</si>
  <si>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</si>
  <si>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</si>
  <si>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</si>
  <si>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</si>
  <si>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</si>
  <si>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</si>
  <si>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</si>
  <si>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</si>
  <si>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</si>
  <si>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</si>
  <si>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</si>
  <si>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</si>
  <si>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</si>
  <si>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</si>
  <si>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</si>
  <si>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</si>
  <si>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</si>
  <si>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</si>
  <si>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</si>
  <si>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</si>
  <si>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</si>
  <si>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</si>
  <si>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</si>
  <si>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</si>
  <si>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</si>
  <si>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</si>
  <si>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</si>
  <si>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</si>
  <si>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</si>
  <si>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</si>
  <si>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</si>
  <si>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</si>
  <si>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</si>
  <si>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</si>
  <si>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</si>
  <si>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</si>
  <si>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</si>
  <si>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</si>
  <si>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</si>
  <si>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</si>
  <si>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</si>
  <si>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</si>
  <si>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</si>
  <si>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</si>
  <si>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</si>
  <si>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</si>
  <si>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</si>
  <si>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</si>
  <si>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</si>
  <si>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</si>
  <si>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</si>
  <si>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</si>
  <si>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</si>
  <si>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</si>
  <si>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</si>
  <si>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</si>
  <si>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</si>
  <si>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</si>
  <si>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</si>
  <si>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</si>
  <si>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</si>
  <si>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</si>
  <si>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</si>
  <si>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</si>
  <si>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</si>
  <si>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</si>
  <si>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</si>
  <si>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</si>
  <si>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</si>
  <si>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</si>
  <si>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</si>
  <si>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</si>
  <si>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</si>
  <si>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</si>
  <si>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</si>
  <si>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</si>
  <si>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</si>
  <si>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</si>
  <si>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</si>
  <si>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</si>
  <si>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</si>
  <si>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</si>
  <si>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</si>
  <si>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</si>
  <si>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</si>
  <si>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</si>
  <si>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</si>
  <si>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</si>
  <si>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</si>
  <si>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</si>
  <si>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</si>
  <si>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</si>
  <si>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</si>
  <si>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</si>
  <si>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</si>
  <si>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</si>
  <si>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</si>
  <si>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</si>
  <si>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</si>
  <si>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</si>
  <si>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</si>
  <si>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</si>
  <si>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</si>
  <si>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</si>
  <si>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</si>
  <si>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</si>
  <si>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</si>
  <si>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</si>
  <si>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</si>
  <si>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</si>
  <si>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</si>
  <si>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</si>
  <si>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</si>
  <si>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</si>
  <si>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</si>
  <si>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</si>
  <si>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</si>
  <si>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</si>
  <si>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</si>
  <si>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</si>
  <si>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</si>
  <si>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</si>
  <si>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</si>
  <si>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</si>
  <si>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</si>
  <si>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</si>
  <si>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</si>
  <si>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</si>
  <si>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</si>
  <si>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</si>
  <si>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</si>
  <si>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</si>
  <si>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</si>
  <si>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</si>
  <si>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</si>
  <si>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</si>
  <si>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</si>
  <si>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</si>
  <si>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</si>
  <si>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</si>
  <si>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</si>
  <si>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</si>
  <si>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</si>
  <si>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</si>
  <si>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</si>
  <si>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</si>
  <si>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</si>
  <si>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</si>
  <si>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</si>
  <si>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</si>
  <si>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</si>
  <si>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</si>
  <si>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</si>
  <si>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</si>
  <si>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</si>
  <si>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</si>
  <si>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</si>
  <si>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</si>
  <si>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</si>
  <si>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</si>
  <si>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</si>
  <si>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</si>
  <si>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</si>
  <si>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</si>
  <si>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</si>
  <si>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</si>
  <si>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</si>
  <si>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</si>
  <si>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</si>
  <si>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</si>
  <si>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</si>
  <si>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</si>
  <si>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</si>
  <si>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</si>
  <si>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</si>
  <si>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</si>
  <si>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</si>
  <si>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</si>
  <si>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</si>
  <si>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</si>
  <si>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</si>
  <si>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</si>
  <si>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</si>
  <si>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</si>
  <si>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</si>
  <si>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</si>
  <si>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</si>
  <si>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</si>
  <si>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</si>
  <si>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</si>
  <si>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</si>
  <si>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</si>
  <si>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</si>
  <si>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</si>
  <si>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</si>
  <si>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</si>
  <si>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</si>
  <si>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</si>
  <si>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</si>
  <si>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</si>
  <si>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</si>
  <si>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</si>
  <si>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</si>
  <si>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</si>
  <si>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</si>
  <si>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</si>
  <si>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</si>
  <si>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</si>
  <si>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</si>
  <si>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</si>
  <si>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</si>
  <si>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</si>
  <si>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</si>
  <si>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</si>
  <si>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</si>
  <si>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</si>
  <si>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</si>
  <si>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</si>
  <si>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</si>
  <si>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</si>
  <si>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</si>
  <si>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</si>
  <si>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</si>
  <si>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</si>
  <si>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</si>
  <si>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</si>
  <si>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</si>
  <si>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</si>
  <si>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</si>
  <si>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</si>
  <si>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</si>
  <si>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</si>
  <si>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</si>
  <si>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</si>
  <si>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</si>
  <si>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</si>
  <si>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</si>
  <si>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</si>
  <si>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</si>
  <si>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</si>
  <si>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</si>
  <si>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</si>
  <si>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</si>
  <si>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</si>
  <si>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</si>
  <si>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</si>
  <si>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</si>
  <si>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</si>
  <si>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</si>
  <si>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</si>
  <si>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</si>
  <si>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</si>
  <si>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</si>
  <si>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</si>
  <si>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</si>
  <si>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</si>
  <si>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</si>
  <si>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</si>
  <si>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</si>
  <si>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</si>
  <si>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</si>
  <si>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</si>
  <si>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</si>
  <si>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</si>
  <si>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</si>
  <si>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</si>
  <si>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</si>
  <si>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</si>
  <si>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</si>
  <si>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</si>
  <si>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</si>
  <si>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</si>
  <si>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</si>
  <si>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</si>
  <si>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</si>
  <si>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</si>
  <si>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</si>
  <si>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</si>
  <si>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</si>
  <si>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</si>
  <si>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</si>
  <si>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</si>
  <si>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</si>
  <si>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</si>
  <si>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</si>
  <si>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</si>
  <si>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</si>
  <si>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</si>
  <si>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</si>
  <si>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</si>
  <si>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</si>
  <si>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</si>
  <si>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</si>
  <si>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</si>
  <si>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</si>
  <si>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</si>
  <si>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</si>
  <si>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</si>
  <si>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</si>
  <si>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</si>
  <si>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</si>
  <si>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</si>
  <si>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</si>
  <si>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</si>
  <si>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</si>
  <si>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</si>
  <si>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</si>
  <si>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</si>
  <si>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</si>
  <si>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</si>
  <si>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</si>
  <si>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</si>
  <si>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</si>
  <si>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</si>
  <si>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</si>
  <si>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</si>
  <si>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</si>
  <si>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</si>
  <si>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</si>
  <si>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</si>
  <si>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</si>
  <si>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</si>
  <si>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</si>
  <si>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</si>
  <si>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</si>
  <si>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</si>
  <si>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</si>
  <si>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</si>
  <si>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</si>
  <si>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</si>
  <si>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</si>
  <si>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</si>
  <si>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</si>
  <si>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</si>
  <si>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</si>
  <si>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</si>
  <si>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</si>
  <si>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</si>
  <si>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</si>
  <si>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</si>
  <si>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</si>
  <si>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</si>
  <si>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</si>
  <si>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</si>
  <si>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</si>
  <si>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</si>
  <si>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</si>
  <si>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</si>
  <si>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</si>
  <si>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</si>
  <si>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</si>
  <si>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</si>
  <si>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</si>
  <si>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</si>
  <si>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</si>
  <si>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</si>
  <si>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</si>
  <si>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</si>
  <si>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</si>
  <si>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</si>
  <si>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</si>
  <si>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</si>
  <si>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</si>
  <si>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</si>
  <si>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</si>
  <si>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</si>
  <si>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</si>
  <si>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</si>
  <si>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</si>
  <si>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</si>
  <si>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</si>
  <si>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</si>
  <si>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</si>
  <si>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</si>
  <si>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</si>
  <si>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</si>
  <si>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</si>
  <si>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</si>
  <si>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</si>
  <si>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</si>
  <si>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</si>
  <si>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</si>
  <si>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</si>
  <si>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</si>
  <si>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</si>
  <si>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</si>
  <si>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</si>
  <si>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</si>
  <si>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</si>
  <si>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</si>
  <si>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</si>
  <si>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</si>
  <si>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</si>
  <si>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</si>
  <si>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</si>
  <si>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</si>
  <si>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</si>
  <si>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</si>
  <si>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</si>
  <si>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</si>
  <si>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</si>
  <si>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</si>
  <si>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</si>
  <si>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</si>
  <si>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</si>
  <si>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</si>
  <si>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</si>
  <si>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</si>
  <si>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</si>
  <si>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</si>
  <si>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</si>
  <si>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</si>
  <si>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</si>
  <si>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</si>
  <si>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</si>
  <si>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</si>
  <si>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</si>
  <si>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</si>
  <si>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</si>
  <si>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</si>
  <si>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</si>
  <si>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</si>
  <si>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</si>
  <si>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</si>
  <si>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</si>
  <si>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</si>
  <si>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</si>
  <si>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</si>
  <si>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</si>
  <si>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</si>
  <si>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</si>
  <si>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</si>
  <si>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</si>
  <si>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</si>
  <si>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</si>
  <si>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</si>
  <si>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</si>
  <si>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</si>
  <si>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</si>
  <si>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</si>
  <si>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</si>
  <si>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</si>
  <si>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</si>
  <si>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</si>
  <si>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</si>
  <si>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</si>
  <si>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</si>
  <si>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</si>
  <si>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</si>
  <si>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</si>
  <si>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</si>
  <si>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</si>
  <si>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</si>
  <si>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</si>
  <si>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</si>
  <si>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</si>
  <si>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</si>
  <si>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</si>
  <si>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</si>
  <si>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</si>
  <si>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</si>
  <si>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</si>
  <si>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</si>
  <si>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</si>
  <si>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</si>
  <si>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</si>
  <si>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</si>
  <si>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</si>
  <si>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</si>
  <si>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</si>
  <si>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</si>
  <si>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</si>
  <si>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</si>
  <si>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</si>
  <si>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</si>
  <si>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</si>
  <si>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</si>
  <si>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</si>
  <si>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</si>
  <si>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</si>
  <si>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</si>
  <si>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</si>
  <si>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</si>
  <si>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</si>
  <si>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</si>
  <si>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</si>
  <si>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</si>
  <si>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</si>
  <si>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</si>
  <si>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</si>
  <si>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</si>
  <si>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</si>
  <si>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</si>
  <si>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</si>
  <si>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</si>
  <si>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</si>
  <si>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</si>
  <si>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</si>
  <si>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</si>
  <si>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</si>
  <si>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</si>
  <si>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</si>
  <si>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</si>
  <si>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</si>
  <si>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</si>
  <si>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</si>
  <si>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</si>
  <si>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</si>
  <si>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</si>
  <si>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</si>
  <si>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</si>
  <si>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</si>
  <si>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</si>
  <si>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</si>
  <si>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</si>
  <si>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</si>
  <si>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</si>
  <si>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</si>
  <si>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</si>
  <si>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</si>
  <si>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</si>
  <si>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</si>
  <si>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</si>
  <si>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</si>
  <si>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</si>
  <si>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</si>
  <si>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</si>
  <si>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</si>
  <si>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</si>
  <si>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</si>
  <si>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</si>
  <si>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</si>
  <si>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</si>
  <si>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</si>
  <si>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</si>
  <si>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</si>
  <si>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</si>
  <si>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</si>
  <si>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</si>
  <si>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</si>
  <si>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</si>
  <si>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</si>
  <si>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</si>
  <si>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</si>
  <si>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</si>
  <si>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</si>
  <si>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</si>
  <si>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</si>
  <si>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</si>
  <si>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</si>
  <si>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</si>
  <si>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</si>
  <si>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</si>
  <si>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</si>
  <si>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</si>
  <si>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</si>
  <si>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</si>
  <si>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</si>
  <si>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</si>
  <si>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</si>
  <si>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</si>
  <si>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</si>
  <si>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</si>
  <si>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</si>
  <si>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</si>
  <si>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</si>
  <si>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</si>
  <si>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</si>
  <si>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</si>
  <si>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</si>
  <si>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</si>
  <si>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</si>
  <si>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</si>
  <si>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</si>
  <si>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</si>
  <si>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</si>
  <si>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</si>
  <si>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</si>
  <si>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</si>
  <si>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</si>
  <si>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</si>
  <si>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</si>
  <si>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</si>
  <si>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</si>
  <si>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</si>
  <si>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</si>
  <si>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</si>
  <si>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</si>
  <si>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</si>
  <si>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</si>
  <si>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</si>
  <si>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</si>
  <si>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</si>
  <si>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</si>
  <si>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</si>
  <si>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</si>
  <si>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</si>
  <si>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</si>
  <si>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</si>
  <si>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</si>
  <si>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</si>
  <si>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</si>
  <si>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</si>
  <si>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</si>
  <si>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</si>
  <si>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</si>
  <si>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</si>
  <si>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</si>
  <si>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</si>
  <si>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</si>
  <si>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</si>
  <si>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</si>
  <si>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</si>
  <si>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</si>
  <si>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</si>
  <si>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</si>
  <si>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</si>
  <si>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</si>
  <si>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</si>
  <si>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</si>
  <si>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</si>
  <si>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</si>
  <si>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</si>
  <si>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</si>
  <si>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</si>
  <si>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</si>
  <si>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</si>
  <si>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</si>
  <si>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</si>
  <si>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</si>
  <si>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</si>
  <si>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</si>
  <si>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</si>
  <si>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</si>
  <si>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</si>
  <si>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</si>
  <si>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</si>
  <si>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</si>
  <si>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</si>
  <si>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</si>
  <si>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</si>
  <si>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</si>
  <si>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</si>
  <si>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</si>
  <si>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</si>
  <si>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</si>
  <si>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</si>
  <si>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</si>
  <si>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</si>
  <si>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</si>
  <si>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</si>
  <si>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</si>
  <si>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</si>
  <si>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</si>
  <si>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</si>
  <si>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</si>
  <si>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</si>
  <si>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</si>
  <si>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</si>
  <si>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</si>
  <si>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</si>
  <si>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</si>
  <si>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</si>
  <si>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</si>
  <si>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</si>
  <si>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</si>
  <si>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</si>
  <si>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</si>
  <si>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</si>
  <si>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</si>
  <si>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</si>
  <si>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</si>
  <si>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</si>
  <si>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</si>
  <si>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</si>
  <si>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</si>
  <si>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</si>
  <si>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</si>
  <si>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</si>
  <si>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</si>
  <si>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</si>
  <si>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</si>
  <si>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</si>
  <si>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</si>
  <si>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</si>
  <si>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</si>
  <si>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</si>
  <si>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</si>
  <si>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</si>
  <si>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</si>
  <si>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</si>
  <si>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</si>
  <si>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</si>
  <si>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</si>
  <si>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</si>
  <si>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</si>
  <si>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</si>
  <si>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</si>
  <si>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</si>
  <si>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</si>
  <si>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</si>
  <si>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</si>
  <si>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</si>
  <si>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</si>
  <si>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</si>
  <si>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</si>
  <si>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</si>
  <si>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</si>
  <si>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</si>
  <si>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</si>
  <si>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</si>
  <si>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</si>
  <si>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</si>
  <si>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</si>
  <si>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</si>
  <si>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</si>
  <si>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</si>
  <si>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</si>
  <si>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</si>
  <si>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</si>
  <si>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</si>
  <si>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</si>
  <si>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</si>
  <si>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</si>
  <si>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</si>
  <si>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</si>
  <si>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</si>
  <si>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</si>
  <si>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</si>
  <si>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</si>
  <si>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</si>
  <si>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</si>
  <si>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</si>
  <si>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</si>
  <si>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</si>
  <si>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</si>
  <si>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</si>
  <si>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</si>
  <si>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</si>
  <si>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</si>
  <si>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</si>
  <si>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</si>
  <si>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</si>
  <si>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</si>
  <si>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</si>
  <si>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</si>
  <si>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</si>
  <si>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</si>
  <si>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</si>
  <si>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</si>
  <si>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</si>
  <si>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</si>
  <si>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</si>
  <si>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</si>
  <si>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</si>
  <si>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</si>
  <si>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</si>
  <si>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</si>
  <si>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</si>
  <si>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</si>
  <si>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</si>
  <si>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</si>
  <si>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</si>
  <si>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</si>
  <si>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</si>
  <si>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</si>
  <si>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</si>
  <si>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</si>
  <si>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</si>
  <si>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</si>
  <si>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</si>
  <si>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</si>
  <si>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</si>
  <si>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</si>
  <si>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</si>
  <si>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</si>
  <si>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</si>
  <si>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</si>
  <si>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</si>
  <si>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</si>
  <si>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</si>
  <si>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</si>
  <si>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</si>
  <si>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</si>
  <si>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</si>
  <si>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</si>
  <si>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</si>
  <si>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</si>
  <si>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</si>
  <si>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</si>
  <si>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</si>
  <si>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</si>
  <si>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</si>
  <si>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</si>
  <si>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</si>
  <si>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</si>
  <si>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</si>
  <si>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</si>
  <si>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</si>
  <si>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</si>
  <si>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</si>
  <si>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</si>
  <si>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</si>
  <si>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</si>
  <si>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</si>
  <si>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</si>
  <si>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</si>
  <si>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</si>
  <si>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</si>
  <si>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</si>
  <si>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</si>
  <si>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</si>
  <si>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</si>
  <si>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</si>
  <si>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</si>
  <si>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</si>
  <si>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</si>
  <si>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</si>
  <si>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</si>
  <si>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</si>
  <si>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</si>
  <si>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</si>
  <si>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</si>
  <si>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</si>
  <si>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</si>
  <si>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</si>
  <si>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</si>
  <si>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</si>
  <si>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</si>
  <si>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</si>
  <si>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</si>
  <si>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</si>
  <si>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</si>
  <si>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</si>
  <si>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</si>
  <si>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</si>
  <si>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</si>
  <si>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</si>
  <si>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</si>
  <si>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</si>
  <si>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</si>
  <si>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</si>
  <si>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</si>
  <si>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</si>
  <si>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</si>
  <si>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</si>
  <si>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</si>
  <si>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</si>
  <si>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</si>
  <si>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</si>
  <si>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</si>
  <si>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</si>
  <si>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</si>
  <si>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</si>
  <si>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</si>
  <si>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</si>
  <si>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</si>
  <si>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</si>
  <si>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</si>
  <si>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</si>
  <si>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</si>
  <si>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</si>
  <si>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</si>
  <si>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</si>
  <si>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</si>
  <si>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</si>
  <si>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</si>
  <si>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</si>
  <si>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</si>
  <si>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</si>
  <si>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</si>
  <si>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</si>
  <si>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</si>
  <si>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</si>
  <si>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</si>
  <si>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</si>
  <si>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</si>
  <si>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</si>
  <si>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</si>
  <si>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</si>
  <si>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</si>
  <si>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</si>
  <si>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</si>
  <si>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</si>
  <si>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</si>
  <si>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</si>
  <si>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</si>
  <si>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</si>
  <si>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</si>
  <si>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</si>
  <si>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</si>
  <si>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</si>
  <si>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</si>
  <si>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</si>
  <si>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</si>
  <si>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</si>
  <si>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</si>
  <si>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</si>
  <si>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</si>
  <si>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</si>
  <si>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</si>
  <si>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</si>
  <si>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</si>
  <si>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</si>
  <si>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</si>
  <si>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</si>
  <si>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</si>
  <si>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</si>
  <si>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</si>
  <si>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</si>
  <si>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</si>
  <si>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</si>
  <si>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</si>
  <si>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</si>
  <si>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</si>
  <si>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</si>
  <si>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</si>
  <si>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</si>
  <si>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</si>
  <si>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</si>
  <si>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</si>
  <si>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</si>
  <si>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</si>
  <si>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</si>
  <si>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</si>
  <si>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</si>
  <si>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</si>
  <si>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</si>
  <si>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</si>
  <si>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</si>
  <si>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</si>
  <si>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</si>
  <si>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</si>
  <si>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</si>
  <si>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</si>
  <si>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</si>
  <si>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</si>
  <si>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</si>
  <si>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</si>
  <si>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</si>
  <si>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</si>
  <si>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</si>
  <si>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</si>
  <si>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</si>
  <si>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</si>
  <si>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</si>
  <si>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</si>
  <si>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</si>
  <si>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</si>
  <si>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</si>
  <si>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</si>
  <si>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</si>
  <si>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</si>
  <si>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</si>
  <si>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</si>
  <si>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</si>
  <si>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</si>
  <si>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</si>
  <si>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</si>
  <si>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</si>
  <si>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</si>
  <si>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</si>
  <si>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</si>
  <si>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</si>
  <si>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</si>
  <si>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</si>
  <si>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</si>
  <si>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</si>
  <si>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COMPRA DE BICICLETEROS CON INSTALACION Y TRANSPORTABLE EN ACERO INOXIDABLE  DE 1" CALIBRE 18 PARA FIJAR A PISO DE MEDIDA 200 CM X 48 CM, CAPACIDAD 6 BICICLETAS PARA LA DIRECC. SECCIONALES DE MEDELLIN, ANTIOQUIA, MONTERIA Y SUCRE</t>
  </si>
  <si>
    <t>30264500-95121646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</si>
  <si>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</si>
  <si>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</si>
  <si>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</si>
  <si>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</si>
  <si>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</si>
  <si>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</si>
  <si>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</si>
  <si>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</si>
  <si>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</si>
  <si>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</si>
  <si>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</si>
  <si>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DE MANTENIMIENTO CORRECTIVO DE LOS CENTROS DE ACOPIO (CONTENEDOR) DE RESIDUOS ORDINARIOS E INERTES Y GARITA DE SEGURIDAD METALICA EN LA SEDES DE LA FGN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</si>
  <si>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</si>
  <si>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</si>
  <si>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</si>
  <si>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</si>
  <si>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</si>
  <si>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</si>
  <si>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</si>
  <si>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</si>
  <si>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</si>
  <si>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</si>
  <si>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SERVICIO MANTENIMIENTO PREVENTIVO Y CORRECTIVO ASCENSORES MULTICRAMAS. INCLUYE REPUESTOS Y MANO DE OBRA.</t>
  </si>
  <si>
    <t>SERVICIO DICTAMEN PERICIAL PRUEBA GINECO OBSTETRICIA FISCALIA 106 SECCIONAL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</si>
  <si>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</si>
  <si>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</si>
  <si>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</si>
  <si>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</si>
  <si>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COMPRA DE ALIMENTO PARA CANINOS DEL CTI ANTIOQUIA, CORDOBA Y SUCRE </t>
  </si>
  <si>
    <t>SERVICIO MEDICO VETERINARIO Y COMPRA DE PRODUCTOS FARMACEUTICOS PARA LOS CANINOS DEL CTI ANTIOQUIA, CORDOBA Y SUCRE</t>
  </si>
  <si>
    <t>42121600-70122000-10111300</t>
  </si>
  <si>
    <t>10121800-10121801</t>
  </si>
  <si>
    <t>COMPRA DE BANDERAS INSTITUCIONALES, ESCUDOS, ASTAS</t>
  </si>
  <si>
    <t>COMPRA DE CONTENEDOR PLASTICO PARA BASURA DE 240 LITROS PARA LA SEDE DE LA FGN SECIONAL MEDELLIN</t>
  </si>
  <si>
    <t>COMPRA DE  PUNTO ECOLÓGICO REGLAMENTARIO CON BASE METÁLICA DE TRES PUESTOS DE 55 LITROS, CUMPLIMIENTO DE  NUEVA NORMA E INSTALACION DE CONTENEDOR METALICO PARA CENTRO DE ACOPIO EN LA SECCIONAL MONTERIA</t>
  </si>
  <si>
    <t>95141804</t>
  </si>
  <si>
    <t>Tienda Virtual Grandes Almacenes</t>
  </si>
  <si>
    <t>95141805</t>
  </si>
  <si>
    <t>COMPRA E INSTALACION DE CONTENEDOR METALICO PARA CENTRO DE ACOPIO EN LA SECCIONAL MONTERIA</t>
  </si>
  <si>
    <t>72151207-72100000</t>
  </si>
  <si>
    <t>SERVICIO DE MANTENIMIENTO Y REPARACION DE GENERADORES ELECTRICOS UPS, PLANTA ELECTRICA, REGULADORES DE VOLTAJE, SUBESTACIONES</t>
  </si>
  <si>
    <t>SERVICIO DE INSTALACION DE ACOMETIDA ELECTRICA ENTRE SUBESTACION PRINCIPAL Y SUBESTACIONES DE BAJA</t>
  </si>
  <si>
    <t>COMPRA DE REPUESTOS AIRES ACONDICIONADOS</t>
  </si>
  <si>
    <t>6</t>
  </si>
  <si>
    <t>150</t>
  </si>
  <si>
    <t>40101701-40151607-24131513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</si>
</sst>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b/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8" fillId="0" borderId="0" xfId="2" applyFont="1" applyFill="1" applyProtection="1">
      <protection locked="0"/>
    </xf>
    <xf numFmtId="165" fontId="10" fillId="7" borderId="0" xfId="2" applyFont="1" applyFill="1" applyProtection="1">
      <protection locked="0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4" fontId="13" fillId="0" borderId="0" xfId="0" applyNumberFormat="1" applyFont="1" applyAlignment="1">
      <alignment wrapText="1"/>
    </xf>
    <xf numFmtId="49" fontId="15" fillId="0" borderId="0" xfId="26" applyNumberFormat="1" applyFont="1" applyAlignment="1" applyProtection="1">
      <alignment horizontal="left" vertical="center"/>
      <protection locked="0"/>
    </xf>
    <xf numFmtId="49" fontId="16" fillId="0" borderId="0" xfId="13" applyFont="1" applyProtection="1">
      <alignment horizontal="left" vertical="center"/>
      <protection locked="0"/>
    </xf>
    <xf numFmtId="49" fontId="4" fillId="0" borderId="0" xfId="13" applyFont="1" applyProtection="1">
      <alignment horizontal="left" vertical="center"/>
      <protection locked="0"/>
    </xf>
    <xf numFmtId="49" fontId="17" fillId="0" borderId="0" xfId="13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13" applyFo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1" fontId="19" fillId="3" borderId="0" xfId="7" applyNumberFormat="1" applyFont="1" applyAlignment="1" applyProtection="1">
      <alignment horizontal="center" vertical="center" wrapText="1"/>
      <protection locked="0"/>
    </xf>
    <xf numFmtId="165" fontId="20" fillId="0" borderId="0" xfId="2" applyFont="1" applyFill="1" applyProtection="1">
      <protection locked="0"/>
    </xf>
    <xf numFmtId="165" fontId="21" fillId="0" borderId="0" xfId="2" applyFont="1" applyFill="1" applyProtection="1">
      <protection locked="0"/>
    </xf>
    <xf numFmtId="165" fontId="20" fillId="0" borderId="0" xfId="2" applyFont="1" applyProtection="1">
      <protection locked="0"/>
    </xf>
    <xf numFmtId="165" fontId="21" fillId="0" borderId="0" xfId="2" applyFont="1" applyProtection="1">
      <protection locked="0"/>
    </xf>
    <xf numFmtId="165" fontId="22" fillId="7" borderId="0" xfId="2" applyFont="1" applyFill="1" applyProtection="1">
      <protection locked="0"/>
    </xf>
    <xf numFmtId="49" fontId="23" fillId="0" borderId="0" xfId="13" applyFont="1" applyProtection="1">
      <alignment horizontal="left" vertical="center"/>
      <protection locked="0"/>
    </xf>
    <xf numFmtId="4" fontId="24" fillId="0" borderId="0" xfId="0" applyNumberFormat="1" applyFont="1" applyAlignment="1">
      <alignment wrapText="1"/>
    </xf>
    <xf numFmtId="1" fontId="21" fillId="0" borderId="0" xfId="0" applyNumberFormat="1" applyFo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26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10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daniela.beltran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a.beltran@fiscalia.gov.co" TargetMode="External"/><Relationship Id="rId8" Type="http://schemas.openxmlformats.org/officeDocument/2006/relationships/hyperlink" Target="mailto:daniela.beltran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topLeftCell="C1" zoomScale="70" zoomScaleNormal="70" zoomScaleSheetLayoutView="40" workbookViewId="0">
      <pane ySplit="4" topLeftCell="A9" activePane="bottomLeft" state="frozen"/>
      <selection pane="bottomLeft" activeCell="K13" sqref="K13"/>
    </sheetView>
  </sheetViews>
  <sheetFormatPr baseColWidth="10" defaultColWidth="64.5703125" defaultRowHeight="18" x14ac:dyDescent="0.25"/>
  <cols>
    <col min="1" max="1" width="32.5703125" style="4" customWidth="1"/>
    <col min="2" max="2" width="51.855468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1.7109375" style="4" customWidth="1"/>
    <col min="9" max="9" width="21.85546875" style="42" customWidth="1"/>
    <col min="10" max="10" width="27.42578125" style="8" customWidth="1"/>
    <col min="11" max="11" width="13.7109375" style="4" customWidth="1"/>
    <col min="12" max="12" width="13" style="4" customWidth="1"/>
    <col min="13" max="13" width="22.85546875" style="33" customWidth="1"/>
    <col min="14" max="14" width="22" style="4" customWidth="1"/>
    <col min="15" max="15" width="30.5703125" style="33" customWidth="1"/>
    <col min="16" max="16" width="23.7109375" style="4" customWidth="1"/>
    <col min="17" max="17" width="42.7109375" style="4" customWidth="1"/>
    <col min="18" max="16384" width="64.5703125" style="5"/>
  </cols>
  <sheetData>
    <row r="1" spans="1:17" x14ac:dyDescent="0.25">
      <c r="A1" s="30" t="s">
        <v>107776</v>
      </c>
      <c r="B1" s="31"/>
      <c r="C1" s="31"/>
      <c r="D1" s="31"/>
      <c r="E1" s="31"/>
      <c r="F1" s="31"/>
      <c r="G1" s="31"/>
      <c r="H1" s="31"/>
      <c r="I1" s="32"/>
      <c r="J1" s="32"/>
      <c r="K1" s="31"/>
      <c r="L1" s="31"/>
      <c r="M1" s="31"/>
      <c r="N1" s="31"/>
      <c r="O1" s="31"/>
      <c r="P1" s="31"/>
      <c r="Q1" s="31"/>
    </row>
    <row r="2" spans="1:17" x14ac:dyDescent="0.25">
      <c r="A2" s="31"/>
      <c r="B2" s="31"/>
      <c r="C2" s="31"/>
      <c r="D2" s="31"/>
      <c r="E2" s="31"/>
      <c r="F2" s="31"/>
      <c r="G2" s="31"/>
      <c r="H2" s="31"/>
      <c r="I2" s="32"/>
      <c r="J2" s="32"/>
      <c r="K2" s="31"/>
      <c r="L2" s="31"/>
      <c r="M2" s="31"/>
      <c r="N2" s="31"/>
      <c r="O2" s="31"/>
      <c r="P2" s="31"/>
      <c r="Q2" s="31"/>
    </row>
    <row r="3" spans="1:17" x14ac:dyDescent="0.25">
      <c r="A3" s="31"/>
      <c r="B3" s="31"/>
      <c r="C3" s="31"/>
      <c r="D3" s="31"/>
      <c r="E3" s="31"/>
      <c r="F3" s="31"/>
      <c r="G3" s="31"/>
      <c r="H3" s="31"/>
      <c r="I3" s="32"/>
      <c r="J3" s="32"/>
      <c r="K3" s="31"/>
      <c r="L3" s="31"/>
      <c r="M3" s="31"/>
      <c r="N3" s="31"/>
      <c r="O3" s="31"/>
      <c r="P3" s="31"/>
      <c r="Q3" s="31"/>
    </row>
    <row r="4" spans="1:17" ht="90" customHeight="1" x14ac:dyDescent="0.25">
      <c r="A4" s="10" t="s">
        <v>107777</v>
      </c>
      <c r="B4" s="11" t="s">
        <v>107778</v>
      </c>
      <c r="C4" s="10" t="s">
        <v>107779</v>
      </c>
      <c r="D4" s="10" t="s">
        <v>107780</v>
      </c>
      <c r="E4" s="10" t="s">
        <v>107781</v>
      </c>
      <c r="F4" s="10" t="s">
        <v>5</v>
      </c>
      <c r="G4" s="10" t="s">
        <v>4</v>
      </c>
      <c r="H4" s="10" t="s">
        <v>39</v>
      </c>
      <c r="I4" s="34" t="s">
        <v>107782</v>
      </c>
      <c r="J4" s="12" t="s">
        <v>107783</v>
      </c>
      <c r="K4" s="10" t="s">
        <v>206</v>
      </c>
      <c r="L4" s="10" t="s">
        <v>94</v>
      </c>
      <c r="M4" s="10" t="s">
        <v>107784</v>
      </c>
      <c r="N4" s="11" t="s">
        <v>3</v>
      </c>
      <c r="O4" s="10" t="s">
        <v>107785</v>
      </c>
      <c r="P4" s="10" t="s">
        <v>107786</v>
      </c>
      <c r="Q4" s="11" t="s">
        <v>107787</v>
      </c>
    </row>
    <row r="5" spans="1:17" ht="75" x14ac:dyDescent="0.25">
      <c r="A5" s="18" t="s">
        <v>107834</v>
      </c>
      <c r="B5" s="27" t="s">
        <v>107833</v>
      </c>
      <c r="C5" s="9" t="s">
        <v>107790</v>
      </c>
      <c r="D5" s="9" t="s">
        <v>107790</v>
      </c>
      <c r="E5" s="9" t="s">
        <v>107789</v>
      </c>
      <c r="F5" s="9" t="s">
        <v>211</v>
      </c>
      <c r="G5" s="6" t="s">
        <v>65</v>
      </c>
      <c r="H5" s="6" t="s">
        <v>217</v>
      </c>
      <c r="I5" s="35">
        <f>300000000+1000000000+3000000</f>
        <v>1303000000</v>
      </c>
      <c r="J5" s="20">
        <f>300000000+1000000000+3000000</f>
        <v>1303000000</v>
      </c>
      <c r="K5" s="6" t="s">
        <v>211</v>
      </c>
      <c r="L5" s="6" t="s">
        <v>211</v>
      </c>
      <c r="M5" s="25" t="s">
        <v>107835</v>
      </c>
      <c r="N5" s="6" t="s">
        <v>111</v>
      </c>
      <c r="O5" s="18" t="s">
        <v>107791</v>
      </c>
      <c r="P5" s="6" t="s">
        <v>107798</v>
      </c>
      <c r="Q5" s="6" t="s">
        <v>107792</v>
      </c>
    </row>
    <row r="6" spans="1:17" ht="60" x14ac:dyDescent="0.25">
      <c r="A6" s="18" t="s">
        <v>107839</v>
      </c>
      <c r="B6" s="26" t="s">
        <v>107838</v>
      </c>
      <c r="C6" s="9" t="s">
        <v>217</v>
      </c>
      <c r="D6" s="9" t="s">
        <v>107788</v>
      </c>
      <c r="E6" s="9" t="s">
        <v>107817</v>
      </c>
      <c r="F6" s="9" t="s">
        <v>211</v>
      </c>
      <c r="G6" s="6" t="s">
        <v>72</v>
      </c>
      <c r="H6" s="6" t="s">
        <v>217</v>
      </c>
      <c r="I6" s="36">
        <f>3750000+2500000+6000000</f>
        <v>12250000</v>
      </c>
      <c r="J6" s="20">
        <f>3750000+2500000+6000000</f>
        <v>12250000</v>
      </c>
      <c r="K6" s="6" t="s">
        <v>211</v>
      </c>
      <c r="L6" s="6" t="s">
        <v>211</v>
      </c>
      <c r="M6" s="25" t="s">
        <v>107794</v>
      </c>
      <c r="N6" s="6" t="s">
        <v>111</v>
      </c>
      <c r="O6" s="18" t="s">
        <v>107814</v>
      </c>
      <c r="P6" s="6" t="s">
        <v>107797</v>
      </c>
      <c r="Q6" s="22" t="s">
        <v>107815</v>
      </c>
    </row>
    <row r="7" spans="1:17" ht="122.25" customHeight="1" x14ac:dyDescent="0.25">
      <c r="A7" s="13" t="s">
        <v>107837</v>
      </c>
      <c r="B7" s="25" t="s">
        <v>107836</v>
      </c>
      <c r="C7" s="9" t="s">
        <v>107790</v>
      </c>
      <c r="D7" s="9" t="s">
        <v>107788</v>
      </c>
      <c r="E7" s="9" t="s">
        <v>107803</v>
      </c>
      <c r="F7" s="9" t="s">
        <v>211</v>
      </c>
      <c r="G7" s="6" t="s">
        <v>51</v>
      </c>
      <c r="H7" s="6" t="s">
        <v>217</v>
      </c>
      <c r="I7" s="37">
        <v>300000000</v>
      </c>
      <c r="J7" s="7">
        <v>300000000</v>
      </c>
      <c r="K7" s="6" t="s">
        <v>211</v>
      </c>
      <c r="L7" s="6" t="s">
        <v>211</v>
      </c>
      <c r="M7" s="25" t="s">
        <v>107801</v>
      </c>
      <c r="N7" s="6" t="s">
        <v>111</v>
      </c>
      <c r="O7" s="18" t="s">
        <v>107791</v>
      </c>
      <c r="P7" s="6" t="s">
        <v>107798</v>
      </c>
      <c r="Q7" s="6" t="s">
        <v>107792</v>
      </c>
    </row>
    <row r="8" spans="1:17" ht="135" x14ac:dyDescent="0.25">
      <c r="A8" s="13" t="s">
        <v>107841</v>
      </c>
      <c r="B8" s="25" t="s">
        <v>107840</v>
      </c>
      <c r="C8" s="9" t="s">
        <v>107790</v>
      </c>
      <c r="D8" s="9" t="s">
        <v>107788</v>
      </c>
      <c r="E8" s="9" t="s">
        <v>107813</v>
      </c>
      <c r="F8" s="9" t="s">
        <v>211</v>
      </c>
      <c r="G8" s="6" t="s">
        <v>51</v>
      </c>
      <c r="H8" s="6" t="s">
        <v>217</v>
      </c>
      <c r="I8" s="35">
        <v>120000000</v>
      </c>
      <c r="J8" s="7">
        <v>120000000</v>
      </c>
      <c r="K8" s="6" t="s">
        <v>211</v>
      </c>
      <c r="L8" s="6" t="s">
        <v>211</v>
      </c>
      <c r="M8" s="25" t="s">
        <v>107801</v>
      </c>
      <c r="N8" s="6" t="s">
        <v>111</v>
      </c>
      <c r="O8" s="18" t="s">
        <v>107791</v>
      </c>
      <c r="P8" s="6" t="s">
        <v>107798</v>
      </c>
      <c r="Q8" s="6" t="s">
        <v>107792</v>
      </c>
    </row>
    <row r="9" spans="1:17" ht="54" x14ac:dyDescent="0.25">
      <c r="A9" s="13" t="s">
        <v>107881</v>
      </c>
      <c r="B9" s="25" t="s">
        <v>107878</v>
      </c>
      <c r="C9" s="9" t="s">
        <v>107790</v>
      </c>
      <c r="D9" s="9" t="s">
        <v>107790</v>
      </c>
      <c r="E9" s="9" t="s">
        <v>107820</v>
      </c>
      <c r="F9" s="9" t="s">
        <v>211</v>
      </c>
      <c r="G9" s="6" t="s">
        <v>72</v>
      </c>
      <c r="H9" s="6" t="s">
        <v>217</v>
      </c>
      <c r="I9" s="35">
        <f>25000000-113110</f>
        <v>24886890</v>
      </c>
      <c r="J9" s="14">
        <f>25000000-113110</f>
        <v>24886890</v>
      </c>
      <c r="K9" s="6" t="s">
        <v>211</v>
      </c>
      <c r="L9" s="6" t="s">
        <v>211</v>
      </c>
      <c r="M9" s="18" t="s">
        <v>107794</v>
      </c>
      <c r="N9" s="6" t="s">
        <v>111</v>
      </c>
      <c r="O9" s="18" t="s">
        <v>107814</v>
      </c>
      <c r="P9" s="6" t="s">
        <v>107797</v>
      </c>
      <c r="Q9" s="22" t="s">
        <v>107815</v>
      </c>
    </row>
    <row r="10" spans="1:17" ht="54" x14ac:dyDescent="0.25">
      <c r="A10" s="19" t="s">
        <v>107842</v>
      </c>
      <c r="B10" s="25" t="s">
        <v>107882</v>
      </c>
      <c r="C10" s="9" t="s">
        <v>217</v>
      </c>
      <c r="D10" s="9" t="s">
        <v>107788</v>
      </c>
      <c r="E10" s="9" t="s">
        <v>107813</v>
      </c>
      <c r="F10" s="9" t="s">
        <v>211</v>
      </c>
      <c r="G10" s="6" t="s">
        <v>72</v>
      </c>
      <c r="H10" s="6" t="s">
        <v>217</v>
      </c>
      <c r="I10" s="35">
        <v>15750000</v>
      </c>
      <c r="J10" s="14">
        <v>15750000</v>
      </c>
      <c r="K10" s="6" t="s">
        <v>211</v>
      </c>
      <c r="L10" s="6" t="s">
        <v>211</v>
      </c>
      <c r="M10" s="18" t="s">
        <v>107794</v>
      </c>
      <c r="N10" s="6" t="s">
        <v>111</v>
      </c>
      <c r="O10" s="18" t="s">
        <v>107814</v>
      </c>
      <c r="P10" s="6" t="s">
        <v>107797</v>
      </c>
      <c r="Q10" s="22" t="s">
        <v>107815</v>
      </c>
    </row>
    <row r="11" spans="1:17" ht="54" x14ac:dyDescent="0.25">
      <c r="A11" s="13" t="s">
        <v>107844</v>
      </c>
      <c r="B11" s="26" t="s">
        <v>107843</v>
      </c>
      <c r="C11" s="9" t="s">
        <v>107790</v>
      </c>
      <c r="D11" s="9" t="s">
        <v>107800</v>
      </c>
      <c r="E11" s="9" t="s">
        <v>107796</v>
      </c>
      <c r="F11" s="9" t="s">
        <v>211</v>
      </c>
      <c r="G11" s="6" t="s">
        <v>72</v>
      </c>
      <c r="H11" s="6" t="s">
        <v>217</v>
      </c>
      <c r="I11" s="35">
        <f>2500000-137136</f>
        <v>2362864</v>
      </c>
      <c r="J11" s="14">
        <f>2500000-137136</f>
        <v>2362864</v>
      </c>
      <c r="K11" s="24" t="s">
        <v>211</v>
      </c>
      <c r="L11" s="24" t="s">
        <v>211</v>
      </c>
      <c r="M11" s="18" t="s">
        <v>107794</v>
      </c>
      <c r="N11" s="6" t="s">
        <v>111</v>
      </c>
      <c r="O11" s="18" t="s">
        <v>107814</v>
      </c>
      <c r="P11" s="6" t="s">
        <v>107797</v>
      </c>
      <c r="Q11" s="22" t="s">
        <v>107815</v>
      </c>
    </row>
    <row r="12" spans="1:17" ht="92.25" customHeight="1" x14ac:dyDescent="0.25">
      <c r="A12" s="13" t="s">
        <v>104522</v>
      </c>
      <c r="B12" s="26" t="s">
        <v>107845</v>
      </c>
      <c r="C12" s="9" t="s">
        <v>107795</v>
      </c>
      <c r="D12" s="9" t="s">
        <v>107788</v>
      </c>
      <c r="E12" s="9" t="s">
        <v>107802</v>
      </c>
      <c r="F12" s="9" t="s">
        <v>211</v>
      </c>
      <c r="G12" s="6" t="s">
        <v>133</v>
      </c>
      <c r="H12" s="6" t="s">
        <v>217</v>
      </c>
      <c r="I12" s="35">
        <v>700000</v>
      </c>
      <c r="J12" s="14">
        <v>700000</v>
      </c>
      <c r="K12" s="6" t="s">
        <v>211</v>
      </c>
      <c r="L12" s="6" t="s">
        <v>211</v>
      </c>
      <c r="M12" s="18" t="s">
        <v>107793</v>
      </c>
      <c r="N12" s="6" t="s">
        <v>111</v>
      </c>
      <c r="O12" s="18" t="s">
        <v>107814</v>
      </c>
      <c r="P12" s="6" t="s">
        <v>107797</v>
      </c>
      <c r="Q12" s="22" t="s">
        <v>107815</v>
      </c>
    </row>
    <row r="13" spans="1:17" ht="177.75" customHeight="1" x14ac:dyDescent="0.25">
      <c r="A13" s="13" t="s">
        <v>107847</v>
      </c>
      <c r="B13" s="26" t="s">
        <v>107846</v>
      </c>
      <c r="C13" s="9" t="s">
        <v>107790</v>
      </c>
      <c r="D13" s="9" t="s">
        <v>107788</v>
      </c>
      <c r="E13" s="9" t="s">
        <v>107806</v>
      </c>
      <c r="F13" s="9" t="s">
        <v>211</v>
      </c>
      <c r="G13" s="6" t="s">
        <v>65</v>
      </c>
      <c r="H13" s="6" t="s">
        <v>217</v>
      </c>
      <c r="I13" s="35">
        <f>450000+30000000+6000000+32000000+4000000+9000000+4000000+40000000+94000000+1000000</f>
        <v>220450000</v>
      </c>
      <c r="J13" s="14">
        <f>450000+30000000+6000000+32000000+4000000+9000000+4000000+40000000+94000000+1000000</f>
        <v>220450000</v>
      </c>
      <c r="K13" s="6" t="s">
        <v>211</v>
      </c>
      <c r="L13" s="6" t="s">
        <v>211</v>
      </c>
      <c r="M13" s="18" t="s">
        <v>107835</v>
      </c>
      <c r="N13" s="6" t="s">
        <v>111</v>
      </c>
      <c r="O13" s="18" t="s">
        <v>107791</v>
      </c>
      <c r="P13" s="6" t="s">
        <v>107798</v>
      </c>
      <c r="Q13" s="6" t="s">
        <v>107792</v>
      </c>
    </row>
    <row r="14" spans="1:17" ht="87.75" customHeight="1" x14ac:dyDescent="0.25">
      <c r="A14" s="13" t="s">
        <v>107849</v>
      </c>
      <c r="B14" s="25" t="s">
        <v>107848</v>
      </c>
      <c r="C14" s="9" t="s">
        <v>107790</v>
      </c>
      <c r="D14" s="9" t="s">
        <v>107800</v>
      </c>
      <c r="E14" s="9" t="s">
        <v>107817</v>
      </c>
      <c r="F14" s="9" t="s">
        <v>211</v>
      </c>
      <c r="G14" s="6" t="s">
        <v>72</v>
      </c>
      <c r="H14" s="6" t="s">
        <v>217</v>
      </c>
      <c r="I14" s="35">
        <f>9000000-9000000</f>
        <v>0</v>
      </c>
      <c r="J14" s="14">
        <f>9000000-9000000</f>
        <v>0</v>
      </c>
      <c r="K14" s="6" t="s">
        <v>211</v>
      </c>
      <c r="L14" s="6" t="s">
        <v>211</v>
      </c>
      <c r="M14" s="18" t="s">
        <v>107794</v>
      </c>
      <c r="N14" s="6" t="s">
        <v>111</v>
      </c>
      <c r="O14" s="18" t="s">
        <v>107814</v>
      </c>
      <c r="P14" s="6" t="s">
        <v>107798</v>
      </c>
      <c r="Q14" s="22" t="s">
        <v>107815</v>
      </c>
    </row>
    <row r="15" spans="1:17" ht="119.25" customHeight="1" x14ac:dyDescent="0.25">
      <c r="A15" s="13" t="s">
        <v>107812</v>
      </c>
      <c r="B15" s="25" t="s">
        <v>107850</v>
      </c>
      <c r="C15" s="9" t="s">
        <v>107795</v>
      </c>
      <c r="D15" s="9" t="s">
        <v>107795</v>
      </c>
      <c r="E15" s="9" t="s">
        <v>107789</v>
      </c>
      <c r="F15" s="9" t="s">
        <v>211</v>
      </c>
      <c r="G15" s="6" t="s">
        <v>72</v>
      </c>
      <c r="H15" s="6" t="s">
        <v>217</v>
      </c>
      <c r="I15" s="35">
        <f>152000000-50000000</f>
        <v>102000000</v>
      </c>
      <c r="J15" s="14">
        <f>152000000-50000000</f>
        <v>102000000</v>
      </c>
      <c r="K15" s="6" t="s">
        <v>211</v>
      </c>
      <c r="L15" s="6" t="s">
        <v>211</v>
      </c>
      <c r="M15" s="18" t="s">
        <v>107794</v>
      </c>
      <c r="N15" s="6" t="s">
        <v>111</v>
      </c>
      <c r="O15" s="18" t="s">
        <v>107814</v>
      </c>
      <c r="P15" s="6" t="s">
        <v>107797</v>
      </c>
      <c r="Q15" s="22" t="s">
        <v>107815</v>
      </c>
    </row>
    <row r="16" spans="1:17" ht="69.75" customHeight="1" x14ac:dyDescent="0.25">
      <c r="A16" s="19" t="s">
        <v>107816</v>
      </c>
      <c r="B16" s="25" t="s">
        <v>107851</v>
      </c>
      <c r="C16" s="9" t="s">
        <v>107788</v>
      </c>
      <c r="D16" s="9" t="s">
        <v>107790</v>
      </c>
      <c r="E16" s="9" t="s">
        <v>107804</v>
      </c>
      <c r="F16" s="9" t="s">
        <v>211</v>
      </c>
      <c r="G16" s="6" t="s">
        <v>65</v>
      </c>
      <c r="H16" s="6" t="s">
        <v>217</v>
      </c>
      <c r="I16" s="35">
        <f>335000000-30000000</f>
        <v>305000000</v>
      </c>
      <c r="J16" s="14">
        <f>335000000-30000000</f>
        <v>305000000</v>
      </c>
      <c r="K16" s="6" t="s">
        <v>211</v>
      </c>
      <c r="L16" s="6" t="s">
        <v>211</v>
      </c>
      <c r="M16" s="18" t="s">
        <v>107835</v>
      </c>
      <c r="N16" s="6" t="s">
        <v>111</v>
      </c>
      <c r="O16" s="18" t="s">
        <v>107791</v>
      </c>
      <c r="P16" s="6" t="s">
        <v>107797</v>
      </c>
      <c r="Q16" s="6" t="s">
        <v>107792</v>
      </c>
    </row>
    <row r="17" spans="1:17" ht="71.25" customHeight="1" x14ac:dyDescent="0.25">
      <c r="A17" s="19" t="s">
        <v>24189</v>
      </c>
      <c r="B17" s="25" t="s">
        <v>107883</v>
      </c>
      <c r="C17" s="9" t="s">
        <v>217</v>
      </c>
      <c r="D17" s="9" t="s">
        <v>107788</v>
      </c>
      <c r="E17" s="9" t="s">
        <v>107806</v>
      </c>
      <c r="F17" s="9" t="s">
        <v>211</v>
      </c>
      <c r="G17" s="6" t="s">
        <v>72</v>
      </c>
      <c r="H17" s="6" t="s">
        <v>217</v>
      </c>
      <c r="I17" s="35">
        <f>8500002+60000000+20000000-60000000-20000000-508002</f>
        <v>7992000</v>
      </c>
      <c r="J17" s="14">
        <f>8500002+60000000+20000000-60000000-20000000-508002</f>
        <v>7992000</v>
      </c>
      <c r="K17" s="6" t="s">
        <v>211</v>
      </c>
      <c r="L17" s="6" t="s">
        <v>211</v>
      </c>
      <c r="M17" s="18" t="s">
        <v>107886</v>
      </c>
      <c r="N17" s="6" t="s">
        <v>111</v>
      </c>
      <c r="O17" s="18" t="s">
        <v>107814</v>
      </c>
      <c r="P17" s="6" t="s">
        <v>107797</v>
      </c>
      <c r="Q17" s="22" t="s">
        <v>107815</v>
      </c>
    </row>
    <row r="18" spans="1:17" ht="71.25" customHeight="1" x14ac:dyDescent="0.25">
      <c r="A18" s="19" t="s">
        <v>107885</v>
      </c>
      <c r="B18" s="25" t="s">
        <v>107884</v>
      </c>
      <c r="C18" s="9" t="s">
        <v>217</v>
      </c>
      <c r="D18" s="9" t="s">
        <v>107788</v>
      </c>
      <c r="E18" s="9" t="s">
        <v>107806</v>
      </c>
      <c r="F18" s="9" t="s">
        <v>211</v>
      </c>
      <c r="G18" s="6" t="s">
        <v>72</v>
      </c>
      <c r="H18" s="6" t="s">
        <v>217</v>
      </c>
      <c r="I18" s="35">
        <f>60000000-60000000</f>
        <v>0</v>
      </c>
      <c r="J18" s="14">
        <f>60000000-60000000</f>
        <v>0</v>
      </c>
      <c r="K18" s="6" t="s">
        <v>211</v>
      </c>
      <c r="L18" s="6" t="s">
        <v>211</v>
      </c>
      <c r="M18" s="18" t="s">
        <v>107886</v>
      </c>
      <c r="N18" s="6" t="s">
        <v>111</v>
      </c>
      <c r="O18" s="18" t="s">
        <v>107814</v>
      </c>
      <c r="P18" s="6" t="s">
        <v>107797</v>
      </c>
      <c r="Q18" s="22" t="s">
        <v>107815</v>
      </c>
    </row>
    <row r="19" spans="1:17" ht="71.25" customHeight="1" x14ac:dyDescent="0.25">
      <c r="A19" s="19" t="s">
        <v>107887</v>
      </c>
      <c r="B19" s="25" t="s">
        <v>107888</v>
      </c>
      <c r="C19" s="9" t="s">
        <v>217</v>
      </c>
      <c r="D19" s="9" t="s">
        <v>107788</v>
      </c>
      <c r="E19" s="9" t="s">
        <v>107806</v>
      </c>
      <c r="F19" s="9" t="s">
        <v>211</v>
      </c>
      <c r="G19" s="6" t="s">
        <v>72</v>
      </c>
      <c r="H19" s="6" t="s">
        <v>217</v>
      </c>
      <c r="I19" s="35">
        <v>20000000</v>
      </c>
      <c r="J19" s="14">
        <v>20000000</v>
      </c>
      <c r="K19" s="6" t="s">
        <v>211</v>
      </c>
      <c r="L19" s="6" t="s">
        <v>211</v>
      </c>
      <c r="M19" s="18" t="s">
        <v>107886</v>
      </c>
      <c r="N19" s="6" t="s">
        <v>111</v>
      </c>
      <c r="O19" s="18" t="s">
        <v>107814</v>
      </c>
      <c r="P19" s="6" t="s">
        <v>107797</v>
      </c>
      <c r="Q19" s="22" t="s">
        <v>107815</v>
      </c>
    </row>
    <row r="20" spans="1:17" ht="95.25" customHeight="1" x14ac:dyDescent="0.25">
      <c r="A20" s="13" t="s">
        <v>107853</v>
      </c>
      <c r="B20" s="25" t="s">
        <v>107852</v>
      </c>
      <c r="C20" s="9" t="s">
        <v>107790</v>
      </c>
      <c r="D20" s="9" t="s">
        <v>107788</v>
      </c>
      <c r="E20" s="9" t="s">
        <v>107796</v>
      </c>
      <c r="F20" s="9" t="s">
        <v>211</v>
      </c>
      <c r="G20" s="6" t="s">
        <v>72</v>
      </c>
      <c r="H20" s="6" t="s">
        <v>217</v>
      </c>
      <c r="I20" s="35">
        <f>3500000-774900</f>
        <v>2725100</v>
      </c>
      <c r="J20" s="14">
        <f>3500000-774900</f>
        <v>2725100</v>
      </c>
      <c r="K20" s="6" t="s">
        <v>211</v>
      </c>
      <c r="L20" s="6" t="s">
        <v>211</v>
      </c>
      <c r="M20" s="18" t="s">
        <v>107794</v>
      </c>
      <c r="N20" s="6" t="s">
        <v>111</v>
      </c>
      <c r="O20" s="18" t="s">
        <v>107814</v>
      </c>
      <c r="P20" s="6" t="s">
        <v>107797</v>
      </c>
      <c r="Q20" s="22" t="s">
        <v>107815</v>
      </c>
    </row>
    <row r="21" spans="1:17" ht="77.25" customHeight="1" x14ac:dyDescent="0.25">
      <c r="A21" s="13" t="s">
        <v>107818</v>
      </c>
      <c r="B21" s="25" t="s">
        <v>107854</v>
      </c>
      <c r="C21" s="9" t="s">
        <v>107790</v>
      </c>
      <c r="D21" s="9" t="s">
        <v>107790</v>
      </c>
      <c r="E21" s="9" t="s">
        <v>107789</v>
      </c>
      <c r="F21" s="9" t="s">
        <v>211</v>
      </c>
      <c r="G21" s="6" t="s">
        <v>17</v>
      </c>
      <c r="H21" s="6" t="s">
        <v>217</v>
      </c>
      <c r="I21" s="35">
        <v>1600000000</v>
      </c>
      <c r="J21" s="14">
        <v>1600000000</v>
      </c>
      <c r="K21" s="6" t="s">
        <v>211</v>
      </c>
      <c r="L21" s="6" t="s">
        <v>211</v>
      </c>
      <c r="M21" s="18" t="s">
        <v>107826</v>
      </c>
      <c r="N21" s="6" t="s">
        <v>111</v>
      </c>
      <c r="O21" s="18" t="s">
        <v>107791</v>
      </c>
      <c r="P21" s="6" t="s">
        <v>107797</v>
      </c>
      <c r="Q21" s="6" t="s">
        <v>107792</v>
      </c>
    </row>
    <row r="22" spans="1:17" ht="94.5" customHeight="1" x14ac:dyDescent="0.25">
      <c r="A22" s="13" t="s">
        <v>107819</v>
      </c>
      <c r="B22" s="25" t="s">
        <v>107855</v>
      </c>
      <c r="C22" s="9" t="s">
        <v>217</v>
      </c>
      <c r="D22" s="9" t="s">
        <v>107788</v>
      </c>
      <c r="E22" s="9" t="s">
        <v>107803</v>
      </c>
      <c r="F22" s="9" t="s">
        <v>211</v>
      </c>
      <c r="G22" s="6" t="s">
        <v>72</v>
      </c>
      <c r="H22" s="6" t="s">
        <v>217</v>
      </c>
      <c r="I22" s="35">
        <v>24000000</v>
      </c>
      <c r="J22" s="14">
        <v>24000000</v>
      </c>
      <c r="K22" s="6" t="s">
        <v>211</v>
      </c>
      <c r="L22" s="6" t="s">
        <v>211</v>
      </c>
      <c r="M22" s="18" t="s">
        <v>107794</v>
      </c>
      <c r="N22" s="6" t="s">
        <v>111</v>
      </c>
      <c r="O22" s="18" t="s">
        <v>107814</v>
      </c>
      <c r="P22" s="6" t="s">
        <v>107797</v>
      </c>
      <c r="Q22" s="22" t="s">
        <v>107815</v>
      </c>
    </row>
    <row r="23" spans="1:17" ht="95.25" customHeight="1" x14ac:dyDescent="0.25">
      <c r="A23" s="13" t="s">
        <v>27187</v>
      </c>
      <c r="B23" s="25" t="s">
        <v>107891</v>
      </c>
      <c r="C23" s="9" t="s">
        <v>107790</v>
      </c>
      <c r="D23" s="9" t="s">
        <v>107790</v>
      </c>
      <c r="E23" s="9" t="s">
        <v>107813</v>
      </c>
      <c r="F23" s="9" t="s">
        <v>211</v>
      </c>
      <c r="G23" s="6" t="s">
        <v>72</v>
      </c>
      <c r="H23" s="6" t="s">
        <v>217</v>
      </c>
      <c r="I23" s="35">
        <f>90000000+100000000-100000000</f>
        <v>90000000</v>
      </c>
      <c r="J23" s="14">
        <f>90000000+100000000-100000000</f>
        <v>90000000</v>
      </c>
      <c r="K23" s="6" t="s">
        <v>211</v>
      </c>
      <c r="L23" s="6" t="s">
        <v>211</v>
      </c>
      <c r="M23" s="18" t="s">
        <v>107794</v>
      </c>
      <c r="N23" s="6" t="s">
        <v>111</v>
      </c>
      <c r="O23" s="18" t="s">
        <v>107814</v>
      </c>
      <c r="P23" s="6" t="s">
        <v>107797</v>
      </c>
      <c r="Q23" s="22" t="s">
        <v>107815</v>
      </c>
    </row>
    <row r="24" spans="1:17" ht="95.25" customHeight="1" x14ac:dyDescent="0.25">
      <c r="A24" s="13" t="s">
        <v>107889</v>
      </c>
      <c r="B24" s="25" t="s">
        <v>107890</v>
      </c>
      <c r="C24" s="9" t="s">
        <v>107790</v>
      </c>
      <c r="D24" s="9" t="s">
        <v>107790</v>
      </c>
      <c r="E24" s="9" t="s">
        <v>107813</v>
      </c>
      <c r="F24" s="9" t="s">
        <v>211</v>
      </c>
      <c r="G24" s="6" t="s">
        <v>72</v>
      </c>
      <c r="H24" s="6" t="s">
        <v>217</v>
      </c>
      <c r="I24" s="35">
        <v>100000000</v>
      </c>
      <c r="J24" s="14">
        <v>100000000</v>
      </c>
      <c r="K24" s="6" t="s">
        <v>211</v>
      </c>
      <c r="L24" s="6" t="s">
        <v>211</v>
      </c>
      <c r="M24" s="18" t="s">
        <v>107794</v>
      </c>
      <c r="N24" s="6" t="s">
        <v>111</v>
      </c>
      <c r="O24" s="18" t="s">
        <v>107814</v>
      </c>
      <c r="P24" s="6" t="s">
        <v>107797</v>
      </c>
      <c r="Q24" s="22" t="s">
        <v>107815</v>
      </c>
    </row>
    <row r="25" spans="1:17" ht="86.25" customHeight="1" x14ac:dyDescent="0.25">
      <c r="A25" s="13" t="s">
        <v>107822</v>
      </c>
      <c r="B25" s="25" t="s">
        <v>107856</v>
      </c>
      <c r="C25" s="9" t="s">
        <v>217</v>
      </c>
      <c r="D25" s="9" t="s">
        <v>107790</v>
      </c>
      <c r="E25" s="9" t="s">
        <v>107803</v>
      </c>
      <c r="F25" s="9" t="s">
        <v>211</v>
      </c>
      <c r="G25" s="6" t="s">
        <v>72</v>
      </c>
      <c r="H25" s="6" t="s">
        <v>217</v>
      </c>
      <c r="I25" s="35">
        <v>20000000</v>
      </c>
      <c r="J25" s="14">
        <v>20000000</v>
      </c>
      <c r="K25" s="6" t="s">
        <v>211</v>
      </c>
      <c r="L25" s="6" t="s">
        <v>211</v>
      </c>
      <c r="M25" s="18" t="s">
        <v>107794</v>
      </c>
      <c r="N25" s="6" t="s">
        <v>111</v>
      </c>
      <c r="O25" s="18" t="s">
        <v>107814</v>
      </c>
      <c r="P25" s="6" t="s">
        <v>107798</v>
      </c>
      <c r="Q25" s="22" t="s">
        <v>107815</v>
      </c>
    </row>
    <row r="26" spans="1:17" ht="68.25" customHeight="1" x14ac:dyDescent="0.25">
      <c r="A26" s="13" t="s">
        <v>107858</v>
      </c>
      <c r="B26" s="25" t="s">
        <v>107857</v>
      </c>
      <c r="C26" s="9" t="s">
        <v>217</v>
      </c>
      <c r="D26" s="9" t="s">
        <v>107788</v>
      </c>
      <c r="E26" s="9" t="s">
        <v>107820</v>
      </c>
      <c r="F26" s="9" t="s">
        <v>211</v>
      </c>
      <c r="G26" s="6" t="s">
        <v>72</v>
      </c>
      <c r="H26" s="6" t="s">
        <v>217</v>
      </c>
      <c r="I26" s="35">
        <v>10000000</v>
      </c>
      <c r="J26" s="14">
        <v>10000000</v>
      </c>
      <c r="K26" s="6" t="s">
        <v>211</v>
      </c>
      <c r="L26" s="6" t="s">
        <v>211</v>
      </c>
      <c r="M26" s="18" t="s">
        <v>107794</v>
      </c>
      <c r="N26" s="6" t="s">
        <v>111</v>
      </c>
      <c r="O26" s="18" t="s">
        <v>107814</v>
      </c>
      <c r="P26" s="6" t="s">
        <v>107798</v>
      </c>
      <c r="Q26" s="22" t="s">
        <v>107815</v>
      </c>
    </row>
    <row r="27" spans="1:17" ht="56.25" customHeight="1" x14ac:dyDescent="0.25">
      <c r="A27" s="13" t="s">
        <v>107880</v>
      </c>
      <c r="B27" s="25" t="s">
        <v>107879</v>
      </c>
      <c r="C27" s="9" t="s">
        <v>107790</v>
      </c>
      <c r="D27" s="9" t="s">
        <v>107788</v>
      </c>
      <c r="E27" s="9" t="s">
        <v>107803</v>
      </c>
      <c r="F27" s="9" t="s">
        <v>211</v>
      </c>
      <c r="G27" s="6" t="s">
        <v>72</v>
      </c>
      <c r="H27" s="6" t="s">
        <v>217</v>
      </c>
      <c r="I27" s="35">
        <f>25000000+25000000</f>
        <v>50000000</v>
      </c>
      <c r="J27" s="14">
        <f>25000000+25000000</f>
        <v>50000000</v>
      </c>
      <c r="K27" s="6" t="s">
        <v>211</v>
      </c>
      <c r="L27" s="6" t="s">
        <v>211</v>
      </c>
      <c r="M27" s="18" t="s">
        <v>107794</v>
      </c>
      <c r="N27" s="6" t="s">
        <v>111</v>
      </c>
      <c r="O27" s="18" t="s">
        <v>107814</v>
      </c>
      <c r="P27" s="6" t="s">
        <v>107797</v>
      </c>
      <c r="Q27" s="22" t="s">
        <v>107815</v>
      </c>
    </row>
    <row r="28" spans="1:17" ht="49.5" customHeight="1" x14ac:dyDescent="0.25">
      <c r="A28" s="13" t="s">
        <v>107824</v>
      </c>
      <c r="B28" s="25" t="s">
        <v>107823</v>
      </c>
      <c r="C28" s="9" t="s">
        <v>217</v>
      </c>
      <c r="D28" s="9" t="s">
        <v>107795</v>
      </c>
      <c r="E28" s="9" t="s">
        <v>107820</v>
      </c>
      <c r="F28" s="9" t="s">
        <v>211</v>
      </c>
      <c r="G28" s="6" t="s">
        <v>72</v>
      </c>
      <c r="H28" s="6" t="s">
        <v>217</v>
      </c>
      <c r="I28" s="35">
        <v>10000000</v>
      </c>
      <c r="J28" s="14">
        <v>10000000</v>
      </c>
      <c r="K28" s="6" t="s">
        <v>211</v>
      </c>
      <c r="L28" s="6" t="s">
        <v>211</v>
      </c>
      <c r="M28" s="18" t="s">
        <v>107794</v>
      </c>
      <c r="N28" s="6" t="s">
        <v>111</v>
      </c>
      <c r="O28" s="18" t="s">
        <v>107814</v>
      </c>
      <c r="P28" s="6" t="s">
        <v>107797</v>
      </c>
      <c r="Q28" s="22" t="s">
        <v>107815</v>
      </c>
    </row>
    <row r="29" spans="1:17" ht="51.75" customHeight="1" x14ac:dyDescent="0.25">
      <c r="A29" s="13" t="s">
        <v>107825</v>
      </c>
      <c r="B29" s="25" t="s">
        <v>107859</v>
      </c>
      <c r="C29" s="9" t="s">
        <v>107788</v>
      </c>
      <c r="D29" s="9" t="s">
        <v>107788</v>
      </c>
      <c r="E29" s="9" t="s">
        <v>107811</v>
      </c>
      <c r="F29" s="9" t="s">
        <v>211</v>
      </c>
      <c r="G29" s="6" t="s">
        <v>72</v>
      </c>
      <c r="H29" s="6" t="s">
        <v>217</v>
      </c>
      <c r="I29" s="35">
        <f>2000000-691000</f>
        <v>1309000</v>
      </c>
      <c r="J29" s="14">
        <f>2000000-691000</f>
        <v>1309000</v>
      </c>
      <c r="K29" s="6" t="s">
        <v>211</v>
      </c>
      <c r="L29" s="6" t="s">
        <v>211</v>
      </c>
      <c r="M29" s="18" t="s">
        <v>107794</v>
      </c>
      <c r="N29" s="6" t="s">
        <v>111</v>
      </c>
      <c r="O29" s="18" t="s">
        <v>107814</v>
      </c>
      <c r="P29" s="6" t="s">
        <v>107797</v>
      </c>
      <c r="Q29" s="22" t="s">
        <v>107815</v>
      </c>
    </row>
    <row r="30" spans="1:17" ht="60" x14ac:dyDescent="0.25">
      <c r="A30" s="13" t="s">
        <v>102931</v>
      </c>
      <c r="B30" s="25" t="s">
        <v>107860</v>
      </c>
      <c r="C30" s="9" t="s">
        <v>217</v>
      </c>
      <c r="D30" s="9" t="s">
        <v>107795</v>
      </c>
      <c r="E30" s="9" t="s">
        <v>107803</v>
      </c>
      <c r="F30" s="9" t="s">
        <v>211</v>
      </c>
      <c r="G30" s="6" t="s">
        <v>72</v>
      </c>
      <c r="H30" s="6" t="s">
        <v>217</v>
      </c>
      <c r="I30" s="35">
        <v>50000000</v>
      </c>
      <c r="J30" s="14">
        <v>50000000</v>
      </c>
      <c r="K30" s="6" t="s">
        <v>211</v>
      </c>
      <c r="L30" s="6" t="s">
        <v>211</v>
      </c>
      <c r="M30" s="18" t="s">
        <v>107794</v>
      </c>
      <c r="N30" s="6" t="s">
        <v>111</v>
      </c>
      <c r="O30" s="18" t="s">
        <v>107814</v>
      </c>
      <c r="P30" s="6" t="s">
        <v>107797</v>
      </c>
      <c r="Q30" s="22" t="s">
        <v>107815</v>
      </c>
    </row>
    <row r="31" spans="1:17" ht="67.5" customHeight="1" x14ac:dyDescent="0.25">
      <c r="A31" s="13" t="s">
        <v>102185</v>
      </c>
      <c r="B31" s="25" t="s">
        <v>107861</v>
      </c>
      <c r="C31" s="9" t="s">
        <v>107788</v>
      </c>
      <c r="D31" s="9" t="s">
        <v>107795</v>
      </c>
      <c r="E31" s="9" t="s">
        <v>107806</v>
      </c>
      <c r="F31" s="9" t="s">
        <v>211</v>
      </c>
      <c r="G31" s="6" t="s">
        <v>72</v>
      </c>
      <c r="H31" s="6" t="s">
        <v>217</v>
      </c>
      <c r="I31" s="35">
        <f>20000000-20000000</f>
        <v>0</v>
      </c>
      <c r="J31" s="14">
        <f>20000000-20000000</f>
        <v>0</v>
      </c>
      <c r="K31" s="24" t="s">
        <v>211</v>
      </c>
      <c r="L31" s="24" t="s">
        <v>211</v>
      </c>
      <c r="M31" s="18" t="s">
        <v>107794</v>
      </c>
      <c r="N31" s="6" t="s">
        <v>111</v>
      </c>
      <c r="O31" s="18" t="s">
        <v>107814</v>
      </c>
      <c r="P31" s="6" t="s">
        <v>107797</v>
      </c>
      <c r="Q31" s="22" t="s">
        <v>107815</v>
      </c>
    </row>
    <row r="32" spans="1:17" ht="150" x14ac:dyDescent="0.25">
      <c r="A32" s="13" t="s">
        <v>107827</v>
      </c>
      <c r="B32" s="25" t="s">
        <v>107862</v>
      </c>
      <c r="C32" s="9" t="s">
        <v>107788</v>
      </c>
      <c r="D32" s="9" t="s">
        <v>107788</v>
      </c>
      <c r="E32" s="9" t="s">
        <v>107871</v>
      </c>
      <c r="F32" s="9" t="s">
        <v>211</v>
      </c>
      <c r="G32" s="6" t="s">
        <v>72</v>
      </c>
      <c r="H32" s="6" t="s">
        <v>217</v>
      </c>
      <c r="I32" s="35">
        <v>75000000</v>
      </c>
      <c r="J32" s="14">
        <v>75000000</v>
      </c>
      <c r="K32" s="24" t="s">
        <v>211</v>
      </c>
      <c r="L32" s="24" t="s">
        <v>211</v>
      </c>
      <c r="M32" s="18" t="s">
        <v>107794</v>
      </c>
      <c r="N32" s="6" t="s">
        <v>111</v>
      </c>
      <c r="O32" s="18" t="s">
        <v>107814</v>
      </c>
      <c r="P32" s="6" t="s">
        <v>107797</v>
      </c>
      <c r="Q32" s="22" t="s">
        <v>107815</v>
      </c>
    </row>
    <row r="33" spans="1:17" ht="60" x14ac:dyDescent="0.25">
      <c r="A33" s="13" t="s">
        <v>107829</v>
      </c>
      <c r="B33" s="25" t="s">
        <v>107828</v>
      </c>
      <c r="C33" s="9" t="s">
        <v>107790</v>
      </c>
      <c r="D33" s="9" t="s">
        <v>107788</v>
      </c>
      <c r="E33" s="9" t="s">
        <v>107789</v>
      </c>
      <c r="F33" s="9" t="s">
        <v>211</v>
      </c>
      <c r="G33" s="9" t="s">
        <v>72</v>
      </c>
      <c r="H33" s="9" t="s">
        <v>217</v>
      </c>
      <c r="I33" s="35">
        <f>60000000-13000000</f>
        <v>47000000</v>
      </c>
      <c r="J33" s="14">
        <f>60000000-13000000</f>
        <v>47000000</v>
      </c>
      <c r="K33" s="6" t="s">
        <v>211</v>
      </c>
      <c r="L33" s="6" t="s">
        <v>211</v>
      </c>
      <c r="M33" s="18" t="s">
        <v>107794</v>
      </c>
      <c r="N33" s="6" t="s">
        <v>111</v>
      </c>
      <c r="O33" s="18" t="s">
        <v>107814</v>
      </c>
      <c r="P33" s="6" t="s">
        <v>107797</v>
      </c>
      <c r="Q33" s="22" t="s">
        <v>107815</v>
      </c>
    </row>
    <row r="34" spans="1:17" ht="54" x14ac:dyDescent="0.25">
      <c r="A34" s="13" t="s">
        <v>101800</v>
      </c>
      <c r="B34" s="25" t="s">
        <v>107830</v>
      </c>
      <c r="C34" s="9" t="s">
        <v>217</v>
      </c>
      <c r="D34" s="9" t="s">
        <v>107788</v>
      </c>
      <c r="E34" s="9" t="s">
        <v>107806</v>
      </c>
      <c r="F34" s="9" t="s">
        <v>211</v>
      </c>
      <c r="G34" s="9" t="s">
        <v>72</v>
      </c>
      <c r="H34" s="9" t="s">
        <v>217</v>
      </c>
      <c r="I34" s="35">
        <f>5000000-2322500</f>
        <v>2677500</v>
      </c>
      <c r="J34" s="14">
        <f>5000000-2322500</f>
        <v>2677500</v>
      </c>
      <c r="K34" s="6" t="s">
        <v>211</v>
      </c>
      <c r="L34" s="6" t="s">
        <v>211</v>
      </c>
      <c r="M34" s="18" t="s">
        <v>107794</v>
      </c>
      <c r="N34" s="6" t="s">
        <v>111</v>
      </c>
      <c r="O34" s="18" t="s">
        <v>107814</v>
      </c>
      <c r="P34" s="6" t="s">
        <v>107797</v>
      </c>
      <c r="Q34" s="22" t="s">
        <v>107815</v>
      </c>
    </row>
    <row r="35" spans="1:17" ht="72" customHeight="1" x14ac:dyDescent="0.25">
      <c r="A35" s="13" t="s">
        <v>107831</v>
      </c>
      <c r="B35" s="25" t="s">
        <v>107874</v>
      </c>
      <c r="C35" s="9" t="s">
        <v>107788</v>
      </c>
      <c r="D35" s="9" t="s">
        <v>107795</v>
      </c>
      <c r="E35" s="9" t="s">
        <v>107803</v>
      </c>
      <c r="F35" s="9" t="s">
        <v>211</v>
      </c>
      <c r="G35" s="6" t="s">
        <v>133</v>
      </c>
      <c r="H35" s="9" t="s">
        <v>217</v>
      </c>
      <c r="I35" s="35">
        <f>74201891+1588294</f>
        <v>75790185</v>
      </c>
      <c r="J35" s="14">
        <f>74201891+1588294</f>
        <v>75790185</v>
      </c>
      <c r="K35" s="24" t="s">
        <v>211</v>
      </c>
      <c r="L35" s="24" t="s">
        <v>211</v>
      </c>
      <c r="M35" s="18" t="s">
        <v>107793</v>
      </c>
      <c r="N35" s="6" t="s">
        <v>111</v>
      </c>
      <c r="O35" s="18" t="s">
        <v>107791</v>
      </c>
      <c r="P35" s="6" t="s">
        <v>107798</v>
      </c>
      <c r="Q35" s="6" t="s">
        <v>107792</v>
      </c>
    </row>
    <row r="36" spans="1:17" ht="72" customHeight="1" x14ac:dyDescent="0.25">
      <c r="A36" s="13" t="s">
        <v>107831</v>
      </c>
      <c r="B36" s="25" t="s">
        <v>107875</v>
      </c>
      <c r="C36" s="9" t="s">
        <v>107788</v>
      </c>
      <c r="D36" s="9" t="s">
        <v>107795</v>
      </c>
      <c r="E36" s="9" t="s">
        <v>107803</v>
      </c>
      <c r="F36" s="9" t="s">
        <v>211</v>
      </c>
      <c r="G36" s="6" t="s">
        <v>133</v>
      </c>
      <c r="H36" s="9" t="s">
        <v>217</v>
      </c>
      <c r="I36" s="35">
        <v>32233292</v>
      </c>
      <c r="J36" s="14">
        <v>32233292</v>
      </c>
      <c r="K36" s="24" t="s">
        <v>211</v>
      </c>
      <c r="L36" s="24" t="s">
        <v>211</v>
      </c>
      <c r="M36" s="18" t="s">
        <v>107793</v>
      </c>
      <c r="N36" s="6" t="s">
        <v>111</v>
      </c>
      <c r="O36" s="18" t="s">
        <v>107791</v>
      </c>
      <c r="P36" s="6" t="s">
        <v>107798</v>
      </c>
      <c r="Q36" s="6" t="s">
        <v>107792</v>
      </c>
    </row>
    <row r="37" spans="1:17" ht="72" customHeight="1" x14ac:dyDescent="0.25">
      <c r="A37" s="13" t="s">
        <v>107831</v>
      </c>
      <c r="B37" s="25" t="s">
        <v>107876</v>
      </c>
      <c r="C37" s="9" t="s">
        <v>107788</v>
      </c>
      <c r="D37" s="9" t="s">
        <v>107795</v>
      </c>
      <c r="E37" s="9" t="s">
        <v>107803</v>
      </c>
      <c r="F37" s="9" t="s">
        <v>211</v>
      </c>
      <c r="G37" s="6" t="s">
        <v>133</v>
      </c>
      <c r="H37" s="9" t="s">
        <v>217</v>
      </c>
      <c r="I37" s="35">
        <f>46196094+210574</f>
        <v>46406668</v>
      </c>
      <c r="J37" s="14">
        <f>46196094+210574</f>
        <v>46406668</v>
      </c>
      <c r="K37" s="24" t="s">
        <v>211</v>
      </c>
      <c r="L37" s="24" t="s">
        <v>211</v>
      </c>
      <c r="M37" s="18" t="s">
        <v>107793</v>
      </c>
      <c r="N37" s="6" t="s">
        <v>111</v>
      </c>
      <c r="O37" s="18" t="s">
        <v>107791</v>
      </c>
      <c r="P37" s="6" t="s">
        <v>107798</v>
      </c>
      <c r="Q37" s="6" t="s">
        <v>107792</v>
      </c>
    </row>
    <row r="38" spans="1:17" ht="72" customHeight="1" x14ac:dyDescent="0.25">
      <c r="A38" s="13" t="s">
        <v>107831</v>
      </c>
      <c r="B38" s="25" t="s">
        <v>107877</v>
      </c>
      <c r="C38" s="9" t="s">
        <v>107788</v>
      </c>
      <c r="D38" s="9" t="s">
        <v>107795</v>
      </c>
      <c r="E38" s="9" t="s">
        <v>107803</v>
      </c>
      <c r="F38" s="9" t="s">
        <v>211</v>
      </c>
      <c r="G38" s="6" t="s">
        <v>133</v>
      </c>
      <c r="H38" s="9" t="s">
        <v>217</v>
      </c>
      <c r="I38" s="35">
        <v>6354243</v>
      </c>
      <c r="J38" s="14">
        <v>6354243</v>
      </c>
      <c r="K38" s="24" t="s">
        <v>211</v>
      </c>
      <c r="L38" s="24" t="s">
        <v>211</v>
      </c>
      <c r="M38" s="18" t="s">
        <v>107793</v>
      </c>
      <c r="N38" s="6" t="s">
        <v>111</v>
      </c>
      <c r="O38" s="18" t="s">
        <v>107791</v>
      </c>
      <c r="P38" s="6" t="s">
        <v>107798</v>
      </c>
      <c r="Q38" s="6" t="s">
        <v>107792</v>
      </c>
    </row>
    <row r="39" spans="1:17" ht="72" customHeight="1" x14ac:dyDescent="0.25">
      <c r="A39" s="13" t="s">
        <v>107831</v>
      </c>
      <c r="B39" s="25" t="s">
        <v>107872</v>
      </c>
      <c r="C39" s="9" t="s">
        <v>107788</v>
      </c>
      <c r="D39" s="9" t="s">
        <v>107795</v>
      </c>
      <c r="E39" s="9" t="s">
        <v>107804</v>
      </c>
      <c r="F39" s="9" t="s">
        <v>211</v>
      </c>
      <c r="G39" s="6" t="s">
        <v>51</v>
      </c>
      <c r="H39" s="9" t="s">
        <v>217</v>
      </c>
      <c r="I39" s="35">
        <v>154000000</v>
      </c>
      <c r="J39" s="14">
        <v>154000000</v>
      </c>
      <c r="K39" s="24" t="s">
        <v>211</v>
      </c>
      <c r="L39" s="24" t="s">
        <v>211</v>
      </c>
      <c r="M39" s="18" t="s">
        <v>107801</v>
      </c>
      <c r="N39" s="6" t="s">
        <v>111</v>
      </c>
      <c r="O39" s="18" t="s">
        <v>107791</v>
      </c>
      <c r="P39" s="6" t="s">
        <v>107798</v>
      </c>
      <c r="Q39" s="6" t="s">
        <v>107792</v>
      </c>
    </row>
    <row r="40" spans="1:17" ht="53.25" customHeight="1" x14ac:dyDescent="0.25">
      <c r="A40" s="13" t="s">
        <v>107821</v>
      </c>
      <c r="B40" s="27" t="s">
        <v>107863</v>
      </c>
      <c r="C40" s="9" t="s">
        <v>107790</v>
      </c>
      <c r="D40" s="9" t="s">
        <v>107788</v>
      </c>
      <c r="E40" s="9" t="s">
        <v>107803</v>
      </c>
      <c r="F40" s="9" t="s">
        <v>211</v>
      </c>
      <c r="G40" s="6" t="s">
        <v>72</v>
      </c>
      <c r="H40" s="6" t="s">
        <v>217</v>
      </c>
      <c r="I40" s="35">
        <f>290000000-174000000</f>
        <v>116000000</v>
      </c>
      <c r="J40" s="14">
        <f>290000000-174000000</f>
        <v>116000000</v>
      </c>
      <c r="K40" s="24" t="s">
        <v>211</v>
      </c>
      <c r="L40" s="24" t="s">
        <v>211</v>
      </c>
      <c r="M40" s="18" t="s">
        <v>107794</v>
      </c>
      <c r="N40" s="6" t="s">
        <v>111</v>
      </c>
      <c r="O40" s="18" t="s">
        <v>107791</v>
      </c>
      <c r="P40" s="6" t="s">
        <v>107798</v>
      </c>
      <c r="Q40" s="6" t="s">
        <v>107792</v>
      </c>
    </row>
    <row r="41" spans="1:17" ht="54" x14ac:dyDescent="0.25">
      <c r="A41" s="19" t="s">
        <v>107865</v>
      </c>
      <c r="B41" s="29" t="s">
        <v>107864</v>
      </c>
      <c r="C41" s="9" t="s">
        <v>107795</v>
      </c>
      <c r="D41" s="9" t="s">
        <v>107800</v>
      </c>
      <c r="E41" s="9" t="s">
        <v>107807</v>
      </c>
      <c r="F41" s="9" t="s">
        <v>211</v>
      </c>
      <c r="G41" s="6" t="s">
        <v>72</v>
      </c>
      <c r="H41" s="6" t="s">
        <v>217</v>
      </c>
      <c r="I41" s="35">
        <v>98000000</v>
      </c>
      <c r="J41" s="14">
        <v>98000000</v>
      </c>
      <c r="K41" s="6" t="s">
        <v>211</v>
      </c>
      <c r="L41" s="6" t="s">
        <v>211</v>
      </c>
      <c r="M41" s="18" t="s">
        <v>107794</v>
      </c>
      <c r="N41" s="6" t="s">
        <v>111</v>
      </c>
      <c r="O41" s="18" t="s">
        <v>107814</v>
      </c>
      <c r="P41" s="6" t="s">
        <v>107797</v>
      </c>
      <c r="Q41" s="22" t="s">
        <v>107815</v>
      </c>
    </row>
    <row r="42" spans="1:17" ht="91.5" customHeight="1" x14ac:dyDescent="0.25">
      <c r="A42" s="19" t="s">
        <v>107832</v>
      </c>
      <c r="B42" s="27" t="s">
        <v>107866</v>
      </c>
      <c r="C42" s="9" t="s">
        <v>107790</v>
      </c>
      <c r="D42" s="9" t="s">
        <v>107788</v>
      </c>
      <c r="E42" s="9" t="s">
        <v>107803</v>
      </c>
      <c r="F42" s="9" t="s">
        <v>211</v>
      </c>
      <c r="G42" s="6" t="s">
        <v>72</v>
      </c>
      <c r="H42" s="6" t="s">
        <v>217</v>
      </c>
      <c r="I42" s="35">
        <f>30000000+30000000</f>
        <v>60000000</v>
      </c>
      <c r="J42" s="14">
        <f>30000000+30000000</f>
        <v>60000000</v>
      </c>
      <c r="K42" s="6" t="s">
        <v>211</v>
      </c>
      <c r="L42" s="6" t="s">
        <v>211</v>
      </c>
      <c r="M42" s="18" t="s">
        <v>107794</v>
      </c>
      <c r="N42" s="6" t="s">
        <v>111</v>
      </c>
      <c r="O42" s="18" t="s">
        <v>107814</v>
      </c>
      <c r="P42" s="6" t="s">
        <v>107797</v>
      </c>
      <c r="Q42" s="22" t="s">
        <v>107815</v>
      </c>
    </row>
    <row r="43" spans="1:17" ht="105" x14ac:dyDescent="0.25">
      <c r="A43" s="19" t="s">
        <v>107832</v>
      </c>
      <c r="B43" s="27" t="s">
        <v>107867</v>
      </c>
      <c r="C43" s="9" t="s">
        <v>217</v>
      </c>
      <c r="D43" s="9" t="s">
        <v>107790</v>
      </c>
      <c r="E43" s="9" t="s">
        <v>107803</v>
      </c>
      <c r="F43" s="9" t="s">
        <v>211</v>
      </c>
      <c r="G43" s="6" t="s">
        <v>72</v>
      </c>
      <c r="H43" s="6" t="s">
        <v>217</v>
      </c>
      <c r="I43" s="35">
        <v>8000000</v>
      </c>
      <c r="J43" s="14">
        <v>8000000</v>
      </c>
      <c r="K43" s="6" t="s">
        <v>211</v>
      </c>
      <c r="L43" s="6" t="s">
        <v>211</v>
      </c>
      <c r="M43" s="18" t="s">
        <v>107794</v>
      </c>
      <c r="N43" s="6" t="s">
        <v>111</v>
      </c>
      <c r="O43" s="18" t="s">
        <v>107814</v>
      </c>
      <c r="P43" s="6" t="s">
        <v>107797</v>
      </c>
      <c r="Q43" s="22" t="s">
        <v>107815</v>
      </c>
    </row>
    <row r="44" spans="1:17" ht="60" x14ac:dyDescent="0.25">
      <c r="A44" s="19" t="s">
        <v>106704</v>
      </c>
      <c r="B44" s="27" t="s">
        <v>107868</v>
      </c>
      <c r="C44" s="9" t="s">
        <v>217</v>
      </c>
      <c r="D44" s="9" t="s">
        <v>107790</v>
      </c>
      <c r="E44" s="9" t="s">
        <v>107803</v>
      </c>
      <c r="F44" s="9" t="s">
        <v>211</v>
      </c>
      <c r="G44" s="6" t="s">
        <v>133</v>
      </c>
      <c r="H44" s="6" t="s">
        <v>217</v>
      </c>
      <c r="I44" s="35">
        <f>286000000+20000000</f>
        <v>306000000</v>
      </c>
      <c r="J44" s="14">
        <f>286000000+20000000</f>
        <v>306000000</v>
      </c>
      <c r="K44" s="6" t="s">
        <v>211</v>
      </c>
      <c r="L44" s="6" t="s">
        <v>211</v>
      </c>
      <c r="M44" s="18" t="s">
        <v>107793</v>
      </c>
      <c r="N44" s="6" t="s">
        <v>111</v>
      </c>
      <c r="O44" s="18" t="s">
        <v>107814</v>
      </c>
      <c r="P44" s="6" t="s">
        <v>107797</v>
      </c>
      <c r="Q44" s="22" t="s">
        <v>107815</v>
      </c>
    </row>
    <row r="45" spans="1:17" ht="60" x14ac:dyDescent="0.25">
      <c r="A45" s="19" t="s">
        <v>106704</v>
      </c>
      <c r="B45" s="25" t="s">
        <v>107869</v>
      </c>
      <c r="C45" s="9" t="s">
        <v>217</v>
      </c>
      <c r="D45" s="9" t="s">
        <v>107790</v>
      </c>
      <c r="E45" s="9" t="s">
        <v>107803</v>
      </c>
      <c r="F45" s="9" t="s">
        <v>211</v>
      </c>
      <c r="G45" s="6" t="s">
        <v>133</v>
      </c>
      <c r="H45" s="6" t="s">
        <v>217</v>
      </c>
      <c r="I45" s="35">
        <f>53000000+19000000</f>
        <v>72000000</v>
      </c>
      <c r="J45" s="14">
        <f>53000000+19000000</f>
        <v>72000000</v>
      </c>
      <c r="K45" s="6" t="s">
        <v>211</v>
      </c>
      <c r="L45" s="6" t="s">
        <v>211</v>
      </c>
      <c r="M45" s="18" t="s">
        <v>107793</v>
      </c>
      <c r="N45" s="6" t="s">
        <v>111</v>
      </c>
      <c r="O45" s="18" t="s">
        <v>107814</v>
      </c>
      <c r="P45" s="6" t="s">
        <v>107797</v>
      </c>
      <c r="Q45" s="22" t="s">
        <v>107815</v>
      </c>
    </row>
    <row r="46" spans="1:17" ht="50.25" customHeight="1" x14ac:dyDescent="0.25">
      <c r="A46" s="19" t="s">
        <v>106704</v>
      </c>
      <c r="B46" s="25" t="s">
        <v>107870</v>
      </c>
      <c r="C46" s="9" t="s">
        <v>217</v>
      </c>
      <c r="D46" s="9" t="s">
        <v>107790</v>
      </c>
      <c r="E46" s="9" t="s">
        <v>107803</v>
      </c>
      <c r="F46" s="9" t="s">
        <v>211</v>
      </c>
      <c r="G46" s="6" t="s">
        <v>133</v>
      </c>
      <c r="H46" s="6" t="s">
        <v>217</v>
      </c>
      <c r="I46" s="35">
        <f>33000000+21000000</f>
        <v>54000000</v>
      </c>
      <c r="J46" s="14">
        <f>33000000+21000000</f>
        <v>54000000</v>
      </c>
      <c r="K46" s="6" t="s">
        <v>211</v>
      </c>
      <c r="L46" s="6" t="s">
        <v>211</v>
      </c>
      <c r="M46" s="18" t="s">
        <v>107793</v>
      </c>
      <c r="N46" s="6" t="s">
        <v>111</v>
      </c>
      <c r="O46" s="18" t="s">
        <v>107814</v>
      </c>
      <c r="P46" s="6" t="s">
        <v>107798</v>
      </c>
      <c r="Q46" s="22" t="s">
        <v>107815</v>
      </c>
    </row>
    <row r="47" spans="1:17" ht="36" customHeight="1" x14ac:dyDescent="0.25">
      <c r="A47" s="19" t="s">
        <v>100716</v>
      </c>
      <c r="B47" s="25" t="s">
        <v>107873</v>
      </c>
      <c r="C47" s="9" t="s">
        <v>107795</v>
      </c>
      <c r="D47" s="9" t="s">
        <v>107795</v>
      </c>
      <c r="E47" s="9" t="s">
        <v>107796</v>
      </c>
      <c r="F47" s="9" t="s">
        <v>211</v>
      </c>
      <c r="G47" s="6" t="s">
        <v>133</v>
      </c>
      <c r="H47" s="6" t="s">
        <v>217</v>
      </c>
      <c r="I47" s="35">
        <v>5800000</v>
      </c>
      <c r="J47" s="14">
        <v>5800000</v>
      </c>
      <c r="K47" s="6" t="s">
        <v>211</v>
      </c>
      <c r="L47" s="6" t="s">
        <v>211</v>
      </c>
      <c r="M47" s="18" t="s">
        <v>107793</v>
      </c>
      <c r="N47" s="6" t="s">
        <v>111</v>
      </c>
      <c r="O47" s="18" t="s">
        <v>107814</v>
      </c>
      <c r="P47" s="6" t="s">
        <v>107798</v>
      </c>
      <c r="Q47" s="22" t="s">
        <v>107815</v>
      </c>
    </row>
    <row r="48" spans="1:17" ht="53.25" customHeight="1" x14ac:dyDescent="0.25">
      <c r="A48" s="19" t="s">
        <v>107895</v>
      </c>
      <c r="B48" s="28" t="s">
        <v>107892</v>
      </c>
      <c r="C48" s="9" t="s">
        <v>107893</v>
      </c>
      <c r="D48" s="9" t="s">
        <v>107893</v>
      </c>
      <c r="E48" s="9" t="s">
        <v>107894</v>
      </c>
      <c r="F48" s="9" t="s">
        <v>211</v>
      </c>
      <c r="G48" s="6" t="s">
        <v>72</v>
      </c>
      <c r="H48" s="6" t="s">
        <v>217</v>
      </c>
      <c r="I48" s="35">
        <v>115000000</v>
      </c>
      <c r="J48" s="14">
        <v>115000000</v>
      </c>
      <c r="K48" s="6" t="s">
        <v>211</v>
      </c>
      <c r="L48" s="6" t="s">
        <v>211</v>
      </c>
      <c r="M48" s="18" t="s">
        <v>107794</v>
      </c>
      <c r="N48" s="6" t="s">
        <v>111</v>
      </c>
      <c r="O48" s="18" t="s">
        <v>107814</v>
      </c>
      <c r="P48" s="6" t="s">
        <v>107797</v>
      </c>
      <c r="Q48" s="22" t="s">
        <v>107815</v>
      </c>
    </row>
    <row r="49" spans="1:17" ht="29.25" customHeight="1" x14ac:dyDescent="0.25">
      <c r="A49" s="19"/>
      <c r="B49" s="18"/>
      <c r="C49" s="9"/>
      <c r="D49" s="9"/>
      <c r="E49" s="9"/>
      <c r="F49" s="9"/>
      <c r="G49" s="23"/>
      <c r="H49" s="6"/>
      <c r="I49" s="36"/>
      <c r="J49" s="20"/>
      <c r="K49" s="6"/>
      <c r="L49" s="6"/>
      <c r="M49" s="18"/>
      <c r="N49" s="6"/>
      <c r="O49" s="18"/>
      <c r="P49" s="6"/>
      <c r="Q49" s="22"/>
    </row>
    <row r="50" spans="1:17" x14ac:dyDescent="0.25">
      <c r="A50" s="9"/>
      <c r="B50" s="6"/>
      <c r="C50" s="9"/>
      <c r="D50" s="9"/>
      <c r="E50" s="9"/>
      <c r="F50" s="9"/>
      <c r="G50" s="6"/>
      <c r="H50" s="6"/>
      <c r="I50" s="38"/>
      <c r="J50" s="7"/>
      <c r="K50" s="6"/>
      <c r="L50" s="6"/>
      <c r="M50" s="18"/>
      <c r="N50" s="6"/>
      <c r="O50" s="18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39">
        <f>SUM(I5:I50)</f>
        <v>5666687742</v>
      </c>
      <c r="J51" s="15">
        <f>SUM(J5:J50)</f>
        <v>5666687742</v>
      </c>
      <c r="K51" s="6"/>
      <c r="L51" s="6"/>
      <c r="M51" s="18"/>
      <c r="N51" s="6"/>
      <c r="O51" s="18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38"/>
      <c r="J52" s="7"/>
      <c r="K52" s="6"/>
      <c r="L52" s="6"/>
      <c r="M52" s="18"/>
      <c r="N52" s="6"/>
      <c r="O52" s="18"/>
      <c r="P52" s="6"/>
      <c r="Q52" s="6"/>
    </row>
    <row r="53" spans="1:17" ht="54" x14ac:dyDescent="0.25">
      <c r="A53" s="16"/>
      <c r="B53" s="16" t="s">
        <v>107808</v>
      </c>
      <c r="C53" s="6"/>
      <c r="D53" s="6"/>
      <c r="E53" s="6"/>
      <c r="F53" s="6"/>
      <c r="G53" s="6"/>
      <c r="H53" s="6"/>
      <c r="I53" s="16"/>
      <c r="J53" s="7"/>
      <c r="K53" s="6"/>
      <c r="L53" s="6"/>
      <c r="M53" s="18"/>
      <c r="N53" s="6"/>
      <c r="O53" s="18" t="s">
        <v>107810</v>
      </c>
      <c r="P53" s="6"/>
      <c r="Q53" s="6"/>
    </row>
    <row r="54" spans="1:17" ht="54" x14ac:dyDescent="0.25">
      <c r="A54" s="17"/>
      <c r="B54" s="17" t="s">
        <v>107809</v>
      </c>
      <c r="C54" s="6"/>
      <c r="D54" s="6"/>
      <c r="E54" s="6"/>
      <c r="F54" s="6"/>
      <c r="G54" s="6"/>
      <c r="H54" s="6"/>
      <c r="I54" s="40"/>
      <c r="J54" s="7"/>
      <c r="K54" s="6"/>
      <c r="L54" s="6"/>
      <c r="M54" s="18"/>
      <c r="N54" s="6"/>
      <c r="O54" s="18" t="s">
        <v>107805</v>
      </c>
      <c r="P54" s="6"/>
      <c r="Q54" s="6"/>
    </row>
    <row r="55" spans="1:17" x14ac:dyDescent="0.25">
      <c r="A55" s="17"/>
      <c r="B55" s="17" t="s">
        <v>107799</v>
      </c>
      <c r="C55" s="6"/>
      <c r="D55" s="6"/>
      <c r="E55" s="6"/>
      <c r="F55" s="6"/>
      <c r="G55" s="6"/>
      <c r="H55" s="6"/>
      <c r="I55" s="41"/>
      <c r="J55" s="21"/>
      <c r="K55" s="6"/>
      <c r="L55" s="6"/>
      <c r="M55" s="18"/>
      <c r="N55" s="6"/>
      <c r="O55" s="18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38"/>
      <c r="J56" s="7"/>
      <c r="K56" s="6"/>
      <c r="L56" s="6"/>
      <c r="M56" s="18"/>
      <c r="N56" s="6"/>
      <c r="O56" s="18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38"/>
      <c r="J57" s="7"/>
      <c r="K57" s="6"/>
      <c r="L57" s="6"/>
      <c r="M57" s="18"/>
      <c r="N57" s="6"/>
      <c r="O57" s="18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38"/>
      <c r="J58" s="7"/>
      <c r="K58" s="6"/>
      <c r="L58" s="6"/>
      <c r="M58" s="18"/>
      <c r="N58" s="6"/>
      <c r="O58" s="18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38"/>
      <c r="J59" s="7"/>
      <c r="K59" s="6"/>
      <c r="L59" s="6"/>
      <c r="M59" s="18"/>
      <c r="N59" s="6"/>
      <c r="O59" s="18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38"/>
      <c r="J60" s="7"/>
      <c r="K60" s="6"/>
      <c r="L60" s="6"/>
      <c r="M60" s="18"/>
      <c r="N60" s="6"/>
      <c r="O60" s="18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38"/>
      <c r="J61" s="7"/>
      <c r="K61" s="6"/>
      <c r="L61" s="6"/>
      <c r="M61" s="18"/>
      <c r="N61" s="6"/>
      <c r="O61" s="18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38"/>
      <c r="J62" s="7"/>
      <c r="K62" s="6"/>
      <c r="L62" s="6"/>
      <c r="M62" s="18"/>
      <c r="N62" s="6"/>
      <c r="O62" s="18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38"/>
      <c r="J63" s="7"/>
      <c r="K63" s="6"/>
      <c r="L63" s="6"/>
      <c r="M63" s="18"/>
      <c r="N63" s="6"/>
      <c r="O63" s="18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38"/>
      <c r="J64" s="7"/>
      <c r="K64" s="6"/>
      <c r="L64" s="6"/>
      <c r="M64" s="18"/>
      <c r="N64" s="6"/>
      <c r="O64" s="18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38"/>
      <c r="J65" s="7"/>
      <c r="K65" s="6"/>
      <c r="L65" s="6"/>
      <c r="M65" s="18"/>
      <c r="N65" s="6"/>
      <c r="O65" s="18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38"/>
      <c r="J66" s="7"/>
      <c r="K66" s="6"/>
      <c r="L66" s="6"/>
      <c r="M66" s="18"/>
      <c r="N66" s="6"/>
      <c r="O66" s="18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38"/>
      <c r="J67" s="7"/>
      <c r="K67" s="6"/>
      <c r="L67" s="6"/>
      <c r="M67" s="18"/>
      <c r="N67" s="6"/>
      <c r="O67" s="18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38"/>
      <c r="J68" s="7"/>
      <c r="K68" s="6"/>
      <c r="L68" s="6"/>
      <c r="M68" s="18"/>
      <c r="N68" s="6"/>
      <c r="O68" s="18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38"/>
      <c r="J69" s="7"/>
      <c r="K69" s="6"/>
      <c r="L69" s="6"/>
      <c r="M69" s="18"/>
      <c r="N69" s="6"/>
      <c r="O69" s="18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38"/>
      <c r="J70" s="7"/>
      <c r="K70" s="6"/>
      <c r="L70" s="6"/>
      <c r="M70" s="18"/>
      <c r="N70" s="6"/>
      <c r="O70" s="18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38"/>
      <c r="J71" s="7"/>
      <c r="K71" s="6"/>
      <c r="L71" s="6"/>
      <c r="M71" s="18"/>
      <c r="N71" s="6"/>
      <c r="O71" s="18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38"/>
      <c r="J72" s="7"/>
      <c r="K72" s="6"/>
      <c r="L72" s="6"/>
      <c r="M72" s="18"/>
      <c r="N72" s="6"/>
      <c r="O72" s="18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38"/>
      <c r="J73" s="7"/>
      <c r="K73" s="6"/>
      <c r="L73" s="6"/>
      <c r="M73" s="18"/>
      <c r="N73" s="6"/>
      <c r="O73" s="18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38"/>
      <c r="J74" s="7"/>
      <c r="K74" s="6"/>
      <c r="L74" s="6"/>
      <c r="M74" s="18"/>
      <c r="N74" s="6"/>
      <c r="O74" s="18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38"/>
      <c r="J75" s="7"/>
      <c r="K75" s="6"/>
      <c r="L75" s="6"/>
      <c r="M75" s="18"/>
      <c r="N75" s="6"/>
      <c r="O75" s="18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38"/>
      <c r="J76" s="7"/>
      <c r="K76" s="6"/>
      <c r="L76" s="6"/>
      <c r="M76" s="18"/>
      <c r="N76" s="6"/>
      <c r="O76" s="18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38"/>
      <c r="J77" s="7"/>
      <c r="K77" s="6"/>
      <c r="L77" s="6"/>
      <c r="M77" s="18"/>
      <c r="N77" s="6"/>
      <c r="O77" s="18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38"/>
      <c r="J78" s="7"/>
      <c r="K78" s="6"/>
      <c r="L78" s="6"/>
      <c r="M78" s="18"/>
      <c r="N78" s="6"/>
      <c r="O78" s="18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38"/>
      <c r="J79" s="7"/>
      <c r="K79" s="6"/>
      <c r="L79" s="6"/>
      <c r="M79" s="18"/>
      <c r="N79" s="6"/>
      <c r="O79" s="18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38"/>
      <c r="J80" s="7"/>
      <c r="K80" s="6"/>
      <c r="L80" s="6"/>
      <c r="M80" s="18"/>
      <c r="N80" s="6"/>
      <c r="O80" s="18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38"/>
      <c r="J81" s="7"/>
      <c r="K81" s="6"/>
      <c r="L81" s="6"/>
      <c r="M81" s="18"/>
      <c r="N81" s="6"/>
      <c r="O81" s="18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38"/>
      <c r="J82" s="7"/>
      <c r="K82" s="6"/>
      <c r="L82" s="6"/>
      <c r="M82" s="18"/>
      <c r="N82" s="6"/>
      <c r="O82" s="18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38"/>
      <c r="J83" s="7"/>
      <c r="K83" s="6"/>
      <c r="L83" s="6"/>
      <c r="M83" s="18"/>
      <c r="N83" s="6"/>
      <c r="O83" s="18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38"/>
      <c r="J84" s="7"/>
      <c r="K84" s="6"/>
      <c r="L84" s="6"/>
      <c r="M84" s="18"/>
      <c r="N84" s="6"/>
      <c r="O84" s="18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38"/>
      <c r="J85" s="7"/>
      <c r="K85" s="6"/>
      <c r="L85" s="6"/>
      <c r="M85" s="18"/>
      <c r="N85" s="6"/>
      <c r="O85" s="18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38"/>
      <c r="J86" s="7"/>
      <c r="K86" s="6"/>
      <c r="L86" s="6"/>
      <c r="M86" s="18"/>
      <c r="N86" s="6"/>
      <c r="O86" s="18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38"/>
      <c r="J87" s="7"/>
      <c r="K87" s="6"/>
      <c r="L87" s="6"/>
      <c r="M87" s="18"/>
      <c r="N87" s="6"/>
      <c r="O87" s="18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38"/>
      <c r="J88" s="7"/>
      <c r="K88" s="6"/>
      <c r="L88" s="6"/>
      <c r="M88" s="18"/>
      <c r="N88" s="6"/>
      <c r="O88" s="18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38"/>
      <c r="J89" s="7"/>
      <c r="K89" s="6"/>
      <c r="L89" s="6"/>
      <c r="M89" s="18"/>
      <c r="N89" s="6"/>
      <c r="O89" s="18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38"/>
      <c r="J90" s="7"/>
      <c r="K90" s="6"/>
      <c r="L90" s="6"/>
      <c r="M90" s="18"/>
      <c r="N90" s="6"/>
      <c r="O90" s="18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38"/>
      <c r="J91" s="7"/>
      <c r="K91" s="6"/>
      <c r="L91" s="6"/>
      <c r="M91" s="18"/>
      <c r="N91" s="6"/>
      <c r="O91" s="18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38"/>
      <c r="J92" s="7"/>
      <c r="K92" s="6"/>
      <c r="L92" s="6"/>
      <c r="M92" s="18"/>
      <c r="N92" s="6"/>
      <c r="O92" s="18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38"/>
      <c r="J93" s="7"/>
      <c r="K93" s="6"/>
      <c r="L93" s="6"/>
      <c r="M93" s="18"/>
      <c r="N93" s="6"/>
      <c r="O93" s="18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38"/>
      <c r="J94" s="7"/>
      <c r="K94" s="6"/>
      <c r="L94" s="6"/>
      <c r="M94" s="18"/>
      <c r="N94" s="6"/>
      <c r="O94" s="18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38"/>
      <c r="J95" s="7"/>
      <c r="K95" s="6"/>
      <c r="L95" s="6"/>
      <c r="M95" s="18"/>
      <c r="N95" s="6"/>
      <c r="O95" s="18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38"/>
      <c r="J96" s="7"/>
      <c r="K96" s="6"/>
      <c r="L96" s="6"/>
      <c r="M96" s="18"/>
      <c r="N96" s="6"/>
      <c r="O96" s="18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38"/>
      <c r="J97" s="7"/>
      <c r="K97" s="6"/>
      <c r="L97" s="6"/>
      <c r="M97" s="18"/>
      <c r="N97" s="6"/>
      <c r="O97" s="18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38"/>
      <c r="J98" s="7"/>
      <c r="K98" s="6"/>
      <c r="L98" s="6"/>
      <c r="M98" s="18"/>
      <c r="N98" s="6"/>
      <c r="O98" s="18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38"/>
      <c r="J99" s="7"/>
      <c r="K99" s="6"/>
      <c r="L99" s="6"/>
      <c r="M99" s="18"/>
      <c r="N99" s="6"/>
      <c r="O99" s="18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38"/>
      <c r="J100" s="7"/>
      <c r="K100" s="6"/>
      <c r="L100" s="6"/>
      <c r="M100" s="18"/>
      <c r="N100" s="6"/>
      <c r="O100" s="18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38"/>
      <c r="J101" s="7"/>
      <c r="K101" s="6"/>
      <c r="L101" s="6"/>
      <c r="M101" s="18"/>
      <c r="N101" s="6"/>
      <c r="O101" s="18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38"/>
      <c r="J102" s="7"/>
      <c r="K102" s="6"/>
      <c r="L102" s="6"/>
      <c r="M102" s="18"/>
      <c r="N102" s="6"/>
      <c r="O102" s="18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38"/>
      <c r="J103" s="7"/>
      <c r="K103" s="6"/>
      <c r="L103" s="6"/>
      <c r="M103" s="18"/>
      <c r="N103" s="6"/>
      <c r="O103" s="18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38"/>
      <c r="J104" s="7"/>
      <c r="K104" s="6"/>
      <c r="L104" s="6"/>
      <c r="M104" s="18"/>
      <c r="N104" s="6"/>
      <c r="O104" s="18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38"/>
      <c r="J105" s="7"/>
      <c r="K105" s="6"/>
      <c r="L105" s="6"/>
      <c r="M105" s="18"/>
      <c r="N105" s="6"/>
      <c r="O105" s="18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38"/>
      <c r="J106" s="7"/>
      <c r="K106" s="6"/>
      <c r="L106" s="6"/>
      <c r="M106" s="18"/>
      <c r="N106" s="6"/>
      <c r="O106" s="18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38"/>
      <c r="J107" s="7"/>
      <c r="K107" s="6"/>
      <c r="L107" s="6"/>
      <c r="M107" s="18"/>
      <c r="N107" s="6"/>
      <c r="O107" s="18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38"/>
      <c r="J108" s="7"/>
      <c r="K108" s="6"/>
      <c r="L108" s="6"/>
      <c r="M108" s="18"/>
      <c r="N108" s="6"/>
      <c r="O108" s="18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38"/>
      <c r="J109" s="7"/>
      <c r="K109" s="6"/>
      <c r="L109" s="6"/>
      <c r="M109" s="18"/>
      <c r="N109" s="6"/>
      <c r="O109" s="18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38"/>
      <c r="J110" s="7"/>
      <c r="K110" s="6"/>
      <c r="L110" s="6"/>
      <c r="M110" s="18"/>
      <c r="N110" s="6"/>
      <c r="O110" s="18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38"/>
      <c r="J111" s="7"/>
      <c r="K111" s="6"/>
      <c r="L111" s="6"/>
      <c r="M111" s="18"/>
      <c r="N111" s="6"/>
      <c r="O111" s="18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38"/>
      <c r="J112" s="7"/>
      <c r="K112" s="6"/>
      <c r="L112" s="6"/>
      <c r="M112" s="18"/>
      <c r="N112" s="6"/>
      <c r="O112" s="18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38"/>
      <c r="J113" s="7"/>
      <c r="K113" s="6"/>
      <c r="L113" s="6"/>
      <c r="M113" s="18"/>
      <c r="N113" s="6"/>
      <c r="O113" s="18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38"/>
      <c r="J114" s="7"/>
      <c r="K114" s="6"/>
      <c r="L114" s="6"/>
      <c r="M114" s="18"/>
      <c r="N114" s="6"/>
      <c r="O114" s="18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38"/>
      <c r="J115" s="7"/>
      <c r="K115" s="6"/>
      <c r="L115" s="6"/>
      <c r="M115" s="18"/>
      <c r="N115" s="6"/>
      <c r="O115" s="18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38"/>
      <c r="J116" s="7"/>
      <c r="K116" s="6"/>
      <c r="L116" s="6"/>
      <c r="M116" s="18"/>
      <c r="N116" s="6"/>
      <c r="O116" s="18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38"/>
      <c r="J117" s="7"/>
      <c r="K117" s="6"/>
      <c r="L117" s="6"/>
      <c r="M117" s="18"/>
      <c r="N117" s="6"/>
      <c r="O117" s="18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38"/>
      <c r="J118" s="7"/>
      <c r="K118" s="6"/>
      <c r="L118" s="6"/>
      <c r="M118" s="18"/>
      <c r="N118" s="6"/>
      <c r="O118" s="18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38"/>
      <c r="J119" s="7"/>
      <c r="K119" s="6"/>
      <c r="L119" s="6"/>
      <c r="M119" s="18"/>
      <c r="N119" s="6"/>
      <c r="O119" s="18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38"/>
      <c r="J120" s="7"/>
      <c r="K120" s="6"/>
      <c r="L120" s="6"/>
      <c r="M120" s="18"/>
      <c r="N120" s="6"/>
      <c r="O120" s="18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38"/>
      <c r="J121" s="7"/>
      <c r="K121" s="6"/>
      <c r="L121" s="6"/>
      <c r="M121" s="18"/>
      <c r="N121" s="6"/>
      <c r="O121" s="18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38"/>
      <c r="J122" s="7"/>
      <c r="K122" s="6"/>
      <c r="L122" s="6"/>
      <c r="M122" s="18"/>
      <c r="N122" s="6"/>
      <c r="O122" s="18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38"/>
      <c r="J123" s="7"/>
      <c r="K123" s="6"/>
      <c r="L123" s="6"/>
      <c r="M123" s="18"/>
      <c r="N123" s="6"/>
      <c r="O123" s="18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38"/>
      <c r="J124" s="7"/>
      <c r="K124" s="6"/>
      <c r="L124" s="6"/>
      <c r="M124" s="18"/>
      <c r="N124" s="6"/>
      <c r="O124" s="18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38"/>
      <c r="J125" s="7"/>
      <c r="K125" s="6"/>
      <c r="L125" s="6"/>
      <c r="M125" s="18"/>
      <c r="N125" s="6"/>
      <c r="O125" s="18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38"/>
      <c r="J126" s="7"/>
      <c r="K126" s="6"/>
      <c r="L126" s="6"/>
      <c r="M126" s="18"/>
      <c r="N126" s="6"/>
      <c r="O126" s="18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38"/>
      <c r="J127" s="7"/>
      <c r="K127" s="6"/>
      <c r="L127" s="6"/>
      <c r="M127" s="18"/>
      <c r="N127" s="6"/>
      <c r="O127" s="18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38"/>
      <c r="J128" s="7"/>
      <c r="K128" s="6"/>
      <c r="L128" s="6"/>
      <c r="M128" s="18"/>
      <c r="N128" s="6"/>
      <c r="O128" s="18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38"/>
      <c r="J129" s="7"/>
      <c r="K129" s="6"/>
      <c r="L129" s="6"/>
      <c r="M129" s="18"/>
      <c r="N129" s="6"/>
      <c r="O129" s="18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38"/>
      <c r="J130" s="7"/>
      <c r="K130" s="6"/>
      <c r="L130" s="6"/>
      <c r="M130" s="18"/>
      <c r="N130" s="6"/>
      <c r="O130" s="18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38"/>
      <c r="J131" s="7"/>
      <c r="K131" s="6"/>
      <c r="L131" s="6"/>
      <c r="M131" s="18"/>
      <c r="N131" s="6"/>
      <c r="O131" s="18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38"/>
      <c r="J132" s="7"/>
      <c r="K132" s="6"/>
      <c r="L132" s="6"/>
      <c r="M132" s="18"/>
      <c r="N132" s="6"/>
      <c r="O132" s="18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38"/>
      <c r="J133" s="7"/>
      <c r="K133" s="6"/>
      <c r="L133" s="6"/>
      <c r="M133" s="18"/>
      <c r="N133" s="6"/>
      <c r="O133" s="18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38"/>
      <c r="J134" s="7"/>
      <c r="K134" s="6"/>
      <c r="L134" s="6"/>
      <c r="M134" s="18"/>
      <c r="N134" s="6"/>
      <c r="O134" s="18"/>
      <c r="P134" s="6"/>
      <c r="Q134" s="6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38"/>
      <c r="J135" s="7"/>
      <c r="K135" s="6"/>
      <c r="L135" s="6"/>
      <c r="M135" s="18"/>
      <c r="N135" s="6"/>
      <c r="O135" s="18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38"/>
      <c r="J136" s="7"/>
      <c r="K136" s="6"/>
      <c r="L136" s="6"/>
      <c r="M136" s="18"/>
      <c r="N136" s="6"/>
      <c r="O136" s="18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38"/>
      <c r="J137" s="7"/>
      <c r="K137" s="6"/>
      <c r="L137" s="6"/>
      <c r="M137" s="18"/>
      <c r="N137" s="6"/>
      <c r="O137" s="18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38"/>
      <c r="J138" s="7"/>
      <c r="K138" s="6"/>
      <c r="L138" s="6"/>
      <c r="M138" s="18"/>
      <c r="N138" s="6"/>
      <c r="O138" s="18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38"/>
      <c r="J139" s="7"/>
      <c r="K139" s="6"/>
      <c r="L139" s="6"/>
      <c r="M139" s="18"/>
      <c r="N139" s="6"/>
      <c r="O139" s="18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38"/>
      <c r="J140" s="7"/>
      <c r="K140" s="6"/>
      <c r="L140" s="6"/>
      <c r="M140" s="18"/>
      <c r="N140" s="6"/>
      <c r="O140" s="18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38"/>
      <c r="J141" s="7"/>
      <c r="K141" s="6"/>
      <c r="L141" s="6"/>
      <c r="M141" s="18"/>
      <c r="N141" s="6"/>
      <c r="O141" s="18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38"/>
      <c r="J142" s="7"/>
      <c r="K142" s="6"/>
      <c r="L142" s="6"/>
      <c r="M142" s="18"/>
      <c r="N142" s="6"/>
      <c r="O142" s="18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38"/>
      <c r="J143" s="7"/>
      <c r="K143" s="6"/>
      <c r="L143" s="6"/>
      <c r="M143" s="18"/>
      <c r="N143" s="6"/>
      <c r="O143" s="18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38"/>
      <c r="J144" s="7"/>
      <c r="K144" s="6"/>
      <c r="L144" s="6"/>
      <c r="M144" s="18"/>
      <c r="N144" s="6"/>
      <c r="O144" s="18"/>
      <c r="P144" s="6"/>
      <c r="Q144" s="6"/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38"/>
      <c r="J145" s="7"/>
      <c r="K145" s="6"/>
      <c r="L145" s="6"/>
      <c r="M145" s="18"/>
      <c r="N145" s="6"/>
      <c r="O145" s="18"/>
      <c r="P145" s="6"/>
      <c r="Q145" s="6"/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38"/>
      <c r="J146" s="7"/>
      <c r="K146" s="6"/>
      <c r="L146" s="6"/>
      <c r="M146" s="18"/>
      <c r="N146" s="6"/>
      <c r="O146" s="18"/>
      <c r="P146" s="6"/>
      <c r="Q146" s="6"/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38"/>
      <c r="J147" s="7"/>
      <c r="K147" s="6"/>
      <c r="L147" s="6"/>
      <c r="M147" s="18"/>
      <c r="N147" s="6"/>
      <c r="O147" s="18"/>
      <c r="P147" s="6"/>
      <c r="Q147" s="6"/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38"/>
      <c r="J148" s="7"/>
      <c r="K148" s="6"/>
      <c r="L148" s="6"/>
      <c r="M148" s="18"/>
      <c r="N148" s="6"/>
      <c r="O148" s="18"/>
      <c r="P148" s="6"/>
      <c r="Q148" s="6"/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38"/>
      <c r="J149" s="7"/>
      <c r="K149" s="6"/>
      <c r="L149" s="6"/>
      <c r="M149" s="18"/>
      <c r="N149" s="6"/>
      <c r="O149" s="18"/>
      <c r="P149" s="6"/>
      <c r="Q149" s="6"/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38"/>
      <c r="J150" s="7"/>
      <c r="K150" s="6"/>
      <c r="L150" s="6"/>
      <c r="M150" s="18"/>
      <c r="N150" s="6"/>
      <c r="O150" s="18"/>
      <c r="P150" s="6"/>
      <c r="Q150" s="6"/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38"/>
      <c r="J151" s="7"/>
      <c r="K151" s="6"/>
      <c r="L151" s="6"/>
      <c r="M151" s="18"/>
      <c r="N151" s="6"/>
      <c r="O151" s="18"/>
      <c r="P151" s="6"/>
      <c r="Q151" s="6"/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38"/>
      <c r="J152" s="7"/>
      <c r="K152" s="6"/>
      <c r="L152" s="6"/>
      <c r="M152" s="18"/>
      <c r="N152" s="6"/>
      <c r="O152" s="18"/>
      <c r="P152" s="6"/>
      <c r="Q152" s="6"/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38"/>
      <c r="J153" s="7"/>
      <c r="K153" s="6"/>
      <c r="L153" s="6"/>
      <c r="M153" s="18"/>
      <c r="N153" s="6"/>
      <c r="O153" s="18"/>
      <c r="P153" s="6"/>
      <c r="Q153" s="6"/>
    </row>
    <row r="154" spans="1:17" x14ac:dyDescent="0.25">
      <c r="A154" s="6"/>
      <c r="B154" s="6"/>
      <c r="C154" s="6"/>
      <c r="D154" s="6"/>
      <c r="E154" s="6"/>
      <c r="F154" s="6"/>
      <c r="G154" s="6"/>
      <c r="H154" s="6"/>
      <c r="I154" s="38"/>
      <c r="J154" s="7"/>
      <c r="K154" s="6"/>
      <c r="L154" s="6"/>
      <c r="M154" s="18"/>
      <c r="N154" s="6"/>
      <c r="O154" s="18"/>
      <c r="P154" s="6"/>
      <c r="Q154" s="6"/>
    </row>
    <row r="155" spans="1:17" x14ac:dyDescent="0.25">
      <c r="A155" s="6"/>
      <c r="B155" s="6"/>
      <c r="C155" s="6"/>
      <c r="D155" s="6"/>
      <c r="E155" s="6"/>
      <c r="F155" s="6"/>
      <c r="G155" s="6"/>
      <c r="H155" s="6"/>
      <c r="I155" s="38"/>
      <c r="J155" s="7"/>
      <c r="K155" s="6"/>
      <c r="L155" s="6"/>
      <c r="M155" s="18"/>
      <c r="N155" s="6"/>
      <c r="O155" s="18"/>
      <c r="P155" s="6"/>
      <c r="Q155" s="6"/>
    </row>
  </sheetData>
  <mergeCells count="1">
    <mergeCell ref="A1:Q3"/>
  </mergeCell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5" r:id="rId5" xr:uid="{00000000-0004-0000-0000-000004000000}"/>
    <hyperlink ref="Q20" r:id="rId6" xr:uid="{00000000-0004-0000-0000-000005000000}"/>
    <hyperlink ref="Q27" r:id="rId7" xr:uid="{00000000-0004-0000-0000-000006000000}"/>
    <hyperlink ref="Q28" r:id="rId8" xr:uid="{00000000-0004-0000-0000-000007000000}"/>
    <hyperlink ref="Q30" r:id="rId9" xr:uid="{00000000-0004-0000-0000-000008000000}"/>
    <hyperlink ref="Q33" r:id="rId10" xr:uid="{00000000-0004-0000-0000-000009000000}"/>
    <hyperlink ref="Q34" r:id="rId11" xr:uid="{00000000-0004-0000-0000-00000A000000}"/>
    <hyperlink ref="Q41" r:id="rId12" xr:uid="{00000000-0004-0000-0000-00000B000000}"/>
    <hyperlink ref="Q42" r:id="rId13" xr:uid="{00000000-0004-0000-0000-00000C000000}"/>
    <hyperlink ref="Q43" r:id="rId14" xr:uid="{00000000-0004-0000-0000-00000D000000}"/>
    <hyperlink ref="Q44" r:id="rId15" xr:uid="{00000000-0004-0000-0000-00000E000000}"/>
    <hyperlink ref="Q45" r:id="rId16" xr:uid="{00000000-0004-0000-0000-00000F000000}"/>
    <hyperlink ref="Q6" r:id="rId17" xr:uid="{00000000-0004-0000-0000-000010000000}"/>
    <hyperlink ref="Q14" r:id="rId18" xr:uid="{00000000-0004-0000-0000-000011000000}"/>
    <hyperlink ref="Q17" r:id="rId19" xr:uid="{00000000-0004-0000-0000-000012000000}"/>
    <hyperlink ref="Q22" r:id="rId20" xr:uid="{00000000-0004-0000-0000-000013000000}"/>
    <hyperlink ref="Q25" r:id="rId21" xr:uid="{00000000-0004-0000-0000-000014000000}"/>
    <hyperlink ref="Q26" r:id="rId22" xr:uid="{00000000-0004-0000-0000-000015000000}"/>
    <hyperlink ref="Q29" r:id="rId23" xr:uid="{00000000-0004-0000-0000-000016000000}"/>
    <hyperlink ref="Q31" r:id="rId24" xr:uid="{00000000-0004-0000-0000-000017000000}"/>
    <hyperlink ref="Q32" r:id="rId25" xr:uid="{00000000-0004-0000-0000-000018000000}"/>
    <hyperlink ref="Q46" r:id="rId26" xr:uid="{00000000-0004-0000-0000-000019000000}"/>
    <hyperlink ref="Q47" r:id="rId27" xr:uid="{00000000-0004-0000-0000-00001A000000}"/>
    <hyperlink ref="Q18" r:id="rId28" xr:uid="{00000000-0004-0000-0000-00001B000000}"/>
    <hyperlink ref="Q19" r:id="rId29" xr:uid="{00000000-0004-0000-0000-00001C000000}"/>
    <hyperlink ref="Q24" r:id="rId30" xr:uid="{00000000-0004-0000-0000-00001D000000}"/>
    <hyperlink ref="Q23" r:id="rId31" xr:uid="{00000000-0004-0000-0000-00001E000000}"/>
    <hyperlink ref="Q48" r:id="rId32" xr:uid="{00000000-0004-0000-0000-00001F000000}"/>
  </hyperlinks>
  <pageMargins left="0.35433070866141736" right="0.15748031496062992" top="0.39370078740157483" bottom="0.39370078740157483" header="0.51181102362204722" footer="0.51181102362204722"/>
  <pageSetup paperSize="14" scale="75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25" workbookViewId="0">
      <selection activeCell="K51" sqref="K5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2023-08-10T19:08:12Z</cp:lastPrinted>
  <dcterms:created xsi:type="dcterms:W3CDTF">2019-01-28T18:16:22Z</dcterms:created>
  <dcterms:modified xsi:type="dcterms:W3CDTF">2023-08-10T19:10:32Z</dcterms:modified>
  <cp:category/>
  <cp:contentStatus/>
</cp:coreProperties>
</file>