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D:\Usuarios\crineira\OneDrive - Fiscalia General de la Nacion\CALIDAD MIOS\CALIDAD\PAA PUBLICACIONES WEB\2022\REjecafetero\"/>
    </mc:Choice>
  </mc:AlternateContent>
  <xr:revisionPtr revIDLastSave="0" documentId="8_{7119ADC8-1BF8-4DB5-9D3B-4767881AF04A}" xr6:coauthVersionLast="47" xr6:coauthVersionMax="47" xr10:uidLastSave="{00000000-0000-0000-0000-000000000000}"/>
  <bookViews>
    <workbookView xWindow="825" yWindow="-120" windowWidth="28095" windowHeight="16440"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3" i="2" l="1"/>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2" i="2"/>
  <c r="K31" i="2"/>
  <c r="K29" i="2"/>
  <c r="K28" i="2"/>
  <c r="I28" i="2" s="1"/>
  <c r="K24" i="2" l="1"/>
  <c r="K26" i="2"/>
  <c r="I26" i="2" s="1"/>
  <c r="K25" i="2"/>
  <c r="I25" i="2" s="1"/>
  <c r="K22" i="2"/>
  <c r="I24" i="2" l="1"/>
  <c r="I33" i="2" l="1"/>
  <c r="I49" i="2"/>
  <c r="I37" i="2" l="1"/>
  <c r="I29" i="2"/>
  <c r="I27" i="2"/>
  <c r="I36" i="2"/>
  <c r="I38" i="2" l="1"/>
  <c r="I41" i="2"/>
  <c r="I44" i="2"/>
  <c r="I43" i="2"/>
  <c r="I39" i="2"/>
  <c r="I40" i="2"/>
  <c r="I60" i="2"/>
  <c r="I59" i="2"/>
  <c r="I61" i="2"/>
  <c r="I62" i="2"/>
  <c r="I63" i="2"/>
  <c r="I45" i="2"/>
  <c r="I46" i="2"/>
  <c r="I47" i="2"/>
  <c r="I50" i="2"/>
  <c r="I52" i="2"/>
  <c r="I53" i="2"/>
  <c r="I55" i="2"/>
  <c r="I57" i="2"/>
  <c r="I31" i="2"/>
  <c r="I30" i="2"/>
  <c r="I35" i="2"/>
  <c r="I34" i="2"/>
  <c r="I48" i="2"/>
  <c r="I51" i="2"/>
  <c r="I56" i="2"/>
  <c r="I54" i="2"/>
  <c r="I58" i="2"/>
  <c r="I32" i="2"/>
  <c r="I42" i="2"/>
</calcChain>
</file>

<file path=xl/sharedStrings.xml><?xml version="1.0" encoding="utf-8"?>
<sst xmlns="http://schemas.openxmlformats.org/spreadsheetml/2006/main" count="2781" uniqueCount="2406">
  <si>
    <t>Código UNSPSC</t>
  </si>
  <si>
    <t>Descripción de categoría</t>
  </si>
  <si>
    <t>Código</t>
  </si>
  <si>
    <t>Ubicación</t>
  </si>
  <si>
    <t xml:space="preserve">Modalidad de selección </t>
  </si>
  <si>
    <t>Duración estimada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</si>
  <si>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</si>
  <si>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</si>
  <si>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</si>
  <si>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</si>
  <si>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</si>
  <si>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</si>
  <si>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</si>
  <si>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</si>
  <si>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</si>
  <si>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</si>
  <si>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</si>
  <si>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</si>
  <si>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</si>
  <si>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</si>
  <si>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</si>
  <si>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</si>
  <si>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</si>
  <si>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</si>
  <si>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</si>
  <si>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</si>
  <si>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</si>
  <si>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</si>
  <si>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</si>
  <si>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</si>
  <si>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</si>
  <si>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</si>
  <si>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</si>
  <si>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Contratación directa (con ofertas)</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</si>
  <si>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</si>
  <si>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</si>
  <si>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</si>
  <si>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</si>
  <si>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</si>
  <si>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</si>
  <si>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</si>
  <si>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</si>
  <si>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</si>
  <si>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</si>
  <si>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</si>
  <si>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</si>
  <si>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</si>
  <si>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</si>
  <si>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</si>
  <si>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</si>
  <si>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</si>
  <si>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</si>
  <si>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</si>
  <si>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</si>
  <si>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</si>
  <si>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</si>
  <si>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</si>
  <si>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</si>
  <si>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</si>
  <si>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</si>
  <si>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</si>
  <si>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</si>
  <si>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</si>
  <si>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</si>
  <si>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</si>
  <si>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</si>
  <si>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</si>
  <si>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</si>
  <si>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</si>
  <si>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</si>
  <si>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</si>
  <si>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</si>
  <si>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</si>
  <si>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</si>
  <si>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</si>
  <si>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</si>
  <si>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</si>
  <si>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</si>
  <si>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</si>
  <si>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</si>
  <si>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</si>
  <si>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</si>
  <si>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</si>
  <si>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</si>
  <si>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</si>
  <si>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</si>
  <si>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</si>
  <si>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</si>
  <si>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</si>
  <si>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</si>
  <si>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</si>
  <si>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</si>
  <si>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</si>
  <si>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</si>
  <si>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</si>
  <si>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</si>
  <si>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</si>
  <si>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</si>
  <si>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</si>
  <si>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</si>
  <si>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</si>
  <si>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</si>
  <si>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</si>
  <si>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</si>
  <si>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</si>
  <si>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</si>
  <si>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</si>
  <si>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</si>
  <si>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</si>
  <si>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</si>
  <si>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</si>
  <si>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</si>
  <si>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</si>
  <si>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</si>
  <si>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</si>
  <si>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</si>
  <si>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</si>
  <si>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</si>
  <si>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</si>
  <si>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</si>
  <si>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</si>
  <si>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</si>
  <si>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</si>
  <si>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</si>
  <si>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</si>
  <si>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</si>
  <si>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</si>
  <si>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</si>
  <si>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</si>
  <si>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</si>
  <si>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</si>
  <si>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</si>
  <si>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</si>
  <si>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</si>
  <si>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</si>
  <si>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</si>
  <si>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</si>
  <si>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</si>
  <si>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</si>
  <si>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</si>
  <si>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</si>
  <si>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</si>
  <si>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</si>
  <si>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</si>
  <si>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</si>
  <si>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</si>
  <si>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</si>
  <si>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</si>
  <si>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</si>
  <si>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</si>
  <si>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</si>
  <si>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</si>
  <si>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</si>
  <si>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</si>
  <si>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</si>
  <si>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</si>
  <si>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</si>
  <si>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</si>
  <si>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</si>
  <si>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</si>
  <si>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</si>
  <si>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</si>
  <si>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</si>
  <si>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</si>
  <si>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</si>
  <si>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</si>
  <si>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</si>
  <si>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</si>
  <si>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</si>
  <si>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</si>
  <si>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</si>
  <si>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</si>
  <si>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</si>
  <si>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</si>
  <si>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</si>
  <si>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</si>
  <si>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</si>
  <si>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</si>
  <si>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</si>
  <si>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</si>
  <si>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</si>
  <si>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</si>
  <si>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</si>
  <si>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</si>
  <si>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</si>
  <si>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</si>
  <si>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</si>
  <si>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</si>
  <si>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</si>
  <si>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</si>
  <si>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</si>
  <si>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</si>
  <si>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</si>
  <si>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</si>
  <si>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</si>
  <si>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</si>
  <si>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</si>
  <si>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</si>
  <si>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</si>
  <si>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</si>
  <si>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</si>
  <si>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</si>
  <si>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</si>
  <si>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</si>
  <si>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</si>
  <si>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</si>
  <si>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</si>
  <si>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</si>
  <si>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</si>
  <si>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</si>
  <si>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</si>
  <si>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</si>
  <si>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</si>
  <si>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</si>
  <si>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</si>
  <si>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</si>
  <si>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</si>
  <si>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</si>
  <si>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</si>
  <si>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</si>
  <si>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</si>
  <si>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</si>
  <si>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</si>
  <si>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</si>
  <si>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</si>
  <si>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</si>
  <si>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</si>
  <si>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</si>
  <si>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</si>
  <si>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</si>
  <si>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</si>
  <si>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</si>
  <si>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</si>
  <si>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</si>
  <si>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</si>
  <si>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</si>
  <si>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</si>
  <si>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</si>
  <si>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</si>
  <si>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</si>
  <si>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</si>
  <si>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</si>
  <si>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</si>
  <si>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</si>
  <si>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</si>
  <si>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</si>
  <si>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</si>
  <si>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</si>
  <si>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</si>
  <si>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</si>
  <si>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</si>
  <si>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</si>
  <si>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</si>
  <si>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</si>
  <si>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</si>
  <si>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</si>
  <si>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</si>
  <si>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</si>
  <si>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</si>
  <si>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</si>
  <si>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</si>
  <si>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</si>
  <si>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</si>
  <si>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</si>
  <si>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</si>
  <si>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</si>
  <si>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</si>
  <si>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</si>
  <si>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</si>
  <si>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</si>
  <si>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</si>
  <si>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</si>
  <si>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</si>
  <si>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</si>
  <si>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</si>
  <si>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</si>
  <si>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</si>
  <si>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</si>
  <si>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</si>
  <si>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</si>
  <si>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</si>
  <si>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</si>
  <si>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</si>
  <si>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</si>
  <si>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</si>
  <si>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</si>
  <si>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</si>
  <si>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</si>
  <si>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</si>
  <si>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</si>
  <si>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</si>
  <si>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</si>
  <si>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</si>
  <si>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</si>
  <si>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</si>
  <si>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</si>
  <si>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</si>
  <si>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</si>
  <si>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</si>
  <si>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</si>
  <si>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</si>
  <si>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</si>
  <si>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</si>
  <si>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</si>
  <si>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</si>
  <si>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</si>
  <si>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</si>
  <si>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</si>
  <si>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</si>
  <si>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</si>
  <si>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</si>
  <si>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</si>
  <si>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</si>
  <si>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</si>
  <si>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</si>
  <si>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</si>
  <si>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</si>
  <si>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</si>
  <si>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</si>
  <si>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</si>
  <si>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</si>
  <si>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</si>
  <si>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</si>
  <si>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</si>
  <si>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</si>
  <si>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</si>
  <si>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</si>
  <si>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</si>
  <si>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</si>
  <si>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</si>
  <si>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</si>
  <si>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</si>
  <si>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</si>
  <si>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</si>
  <si>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</si>
  <si>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</si>
  <si>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</si>
  <si>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</si>
  <si>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</si>
  <si>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</si>
  <si>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</si>
  <si>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</si>
  <si>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</si>
  <si>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</si>
  <si>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</si>
  <si>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</si>
  <si>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</si>
  <si>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</si>
  <si>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</si>
  <si>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</si>
  <si>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</si>
  <si>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</si>
  <si>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</si>
  <si>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</si>
  <si>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</si>
  <si>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</si>
  <si>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</si>
  <si>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</si>
  <si>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</si>
  <si>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</si>
  <si>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</si>
  <si>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</si>
  <si>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</si>
  <si>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</si>
  <si>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</si>
  <si>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</si>
  <si>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</si>
  <si>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</si>
  <si>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</si>
  <si>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</si>
  <si>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</si>
  <si>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</si>
  <si>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</si>
  <si>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</si>
  <si>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</si>
  <si>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</si>
  <si>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</si>
  <si>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</si>
  <si>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</si>
  <si>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</si>
  <si>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</si>
  <si>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</si>
  <si>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</si>
  <si>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</si>
  <si>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</si>
  <si>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</si>
  <si>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</si>
  <si>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</si>
  <si>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</si>
  <si>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</si>
  <si>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</si>
  <si>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</si>
  <si>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</si>
  <si>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</si>
  <si>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</si>
  <si>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</si>
  <si>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</si>
  <si>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</si>
  <si>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</si>
  <si>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</si>
  <si>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</si>
  <si>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</si>
  <si>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</si>
  <si>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</si>
  <si>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</si>
  <si>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</si>
  <si>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</si>
  <si>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</si>
  <si>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</si>
  <si>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</si>
  <si>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</si>
  <si>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</si>
  <si>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</si>
  <si>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</si>
  <si>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</si>
  <si>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</si>
  <si>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</si>
  <si>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</si>
  <si>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</si>
  <si>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</si>
  <si>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</si>
  <si>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</si>
  <si>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</si>
  <si>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</si>
  <si>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</si>
  <si>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</si>
  <si>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</si>
  <si>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</si>
  <si>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</si>
  <si>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</si>
  <si>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</si>
  <si>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</si>
  <si>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</si>
  <si>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</si>
  <si>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</si>
  <si>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</si>
  <si>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</si>
  <si>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</si>
  <si>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</si>
  <si>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</si>
  <si>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</si>
  <si>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</si>
  <si>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</si>
  <si>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</si>
  <si>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</si>
  <si>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</si>
  <si>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</si>
  <si>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</si>
  <si>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</si>
  <si>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</si>
  <si>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</si>
  <si>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</si>
  <si>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</si>
  <si>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</si>
  <si>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</si>
  <si>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</si>
  <si>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</si>
  <si>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</si>
  <si>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</si>
  <si>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</si>
  <si>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</si>
  <si>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</si>
  <si>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</si>
  <si>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</si>
  <si>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</si>
  <si>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</si>
  <si>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</si>
  <si>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</si>
  <si>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</si>
  <si>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</si>
  <si>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</si>
  <si>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</si>
  <si>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</si>
  <si>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</si>
  <si>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</si>
  <si>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</si>
  <si>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</si>
  <si>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</si>
  <si>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</si>
  <si>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</si>
  <si>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</si>
  <si>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</si>
  <si>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</si>
  <si>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</si>
  <si>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</si>
  <si>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</si>
  <si>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</si>
  <si>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</si>
  <si>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</si>
  <si>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</si>
  <si>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</si>
  <si>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</si>
  <si>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</si>
  <si>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</si>
  <si>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</si>
  <si>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</si>
  <si>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</si>
  <si>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</si>
  <si>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</si>
  <si>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</si>
  <si>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</si>
  <si>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</si>
  <si>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</si>
  <si>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</si>
  <si>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</si>
  <si>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</si>
  <si>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</si>
  <si>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</si>
  <si>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</si>
  <si>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</si>
  <si>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</si>
  <si>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</si>
  <si>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</si>
  <si>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</si>
  <si>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</si>
  <si>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</si>
  <si>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</si>
  <si>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</si>
  <si>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</si>
  <si>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</si>
  <si>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</si>
  <si>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</si>
  <si>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</si>
  <si>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</si>
  <si>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</si>
  <si>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</si>
  <si>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</si>
  <si>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</si>
  <si>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</si>
  <si>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</si>
  <si>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</si>
  <si>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</si>
  <si>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</si>
  <si>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</si>
  <si>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</si>
  <si>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</si>
  <si>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</si>
  <si>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</si>
  <si>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</si>
  <si>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</si>
  <si>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</si>
  <si>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</si>
  <si>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</si>
  <si>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</si>
  <si>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</si>
  <si>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</si>
  <si>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</si>
  <si>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</si>
  <si>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</si>
  <si>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</si>
  <si>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</si>
  <si>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</si>
  <si>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</si>
  <si>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</si>
  <si>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</si>
  <si>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</si>
  <si>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</si>
  <si>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</si>
  <si>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</si>
  <si>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</si>
  <si>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</si>
  <si>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</si>
  <si>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</si>
  <si>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</si>
  <si>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</si>
  <si>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</si>
  <si>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</si>
  <si>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</si>
  <si>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</si>
  <si>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</si>
  <si>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</si>
  <si>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</si>
  <si>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</si>
  <si>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</si>
  <si>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</si>
  <si>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</si>
  <si>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</si>
  <si>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</si>
  <si>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</si>
  <si>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</si>
  <si>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</si>
  <si>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</si>
  <si>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</si>
  <si>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</si>
  <si>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</si>
  <si>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</si>
  <si>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</si>
  <si>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</si>
  <si>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</si>
  <si>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</si>
  <si>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</si>
  <si>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</si>
  <si>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</si>
  <si>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</si>
  <si>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</si>
  <si>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</si>
  <si>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</si>
  <si>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</si>
  <si>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</si>
  <si>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</si>
  <si>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</si>
  <si>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</si>
  <si>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</si>
  <si>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</si>
  <si>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</si>
  <si>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</si>
  <si>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</si>
  <si>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</si>
  <si>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</si>
  <si>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</si>
  <si>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</si>
  <si>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</si>
  <si>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</si>
  <si>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</si>
  <si>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</si>
  <si>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</si>
  <si>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</si>
  <si>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</si>
  <si>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</si>
  <si>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</si>
  <si>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</si>
  <si>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</si>
  <si>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</si>
  <si>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</si>
  <si>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</si>
  <si>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</si>
  <si>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</si>
  <si>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</si>
  <si>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</si>
  <si>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</si>
  <si>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</si>
  <si>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</si>
  <si>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</si>
  <si>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</si>
  <si>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</si>
  <si>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</si>
  <si>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</si>
  <si>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</si>
  <si>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</si>
  <si>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</si>
  <si>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</si>
  <si>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</si>
  <si>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</si>
  <si>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</si>
  <si>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</si>
  <si>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</si>
  <si>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</si>
  <si>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</si>
  <si>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</si>
  <si>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</si>
  <si>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</si>
  <si>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</si>
  <si>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</si>
  <si>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</si>
  <si>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</si>
  <si>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</si>
  <si>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</si>
  <si>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</si>
  <si>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</si>
  <si>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</si>
  <si>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</si>
  <si>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</si>
  <si>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</si>
  <si>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</si>
  <si>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</si>
  <si>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</si>
  <si>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</si>
  <si>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</si>
  <si>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</si>
  <si>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</si>
  <si>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</si>
  <si>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</si>
  <si>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</si>
  <si>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</si>
  <si>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</si>
  <si>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</si>
  <si>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</si>
  <si>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</si>
  <si>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</si>
  <si>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</si>
  <si>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</si>
  <si>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</si>
  <si>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</si>
  <si>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</si>
  <si>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</si>
  <si>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</si>
  <si>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</si>
  <si>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</si>
  <si>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</si>
  <si>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</si>
  <si>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</si>
  <si>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</si>
  <si>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</si>
  <si>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</si>
  <si>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</si>
  <si>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</si>
  <si>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</si>
  <si>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</si>
  <si>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</si>
  <si>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</si>
  <si>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</si>
  <si>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</si>
  <si>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</si>
  <si>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</si>
  <si>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</si>
  <si>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</si>
  <si>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</si>
  <si>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</si>
  <si>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</si>
  <si>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</si>
  <si>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</si>
  <si>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</si>
  <si>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</si>
  <si>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</si>
  <si>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</si>
  <si>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</si>
  <si>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</si>
  <si>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</si>
  <si>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</si>
  <si>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</si>
  <si>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</si>
  <si>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</si>
  <si>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</si>
  <si>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</si>
  <si>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</si>
  <si>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</si>
  <si>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</si>
  <si>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</si>
  <si>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</si>
  <si>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</si>
  <si>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</si>
  <si>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</si>
  <si>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</si>
  <si>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</si>
  <si>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</si>
  <si>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</si>
  <si>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</si>
  <si>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</si>
  <si>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</si>
  <si>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</si>
  <si>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</si>
  <si>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</si>
  <si>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</si>
  <si>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</si>
  <si>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</si>
  <si>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</si>
  <si>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</si>
  <si>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</si>
  <si>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</si>
  <si>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</si>
  <si>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</si>
  <si>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</si>
  <si>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</si>
  <si>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</si>
  <si>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</si>
  <si>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</si>
  <si>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</si>
  <si>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</si>
  <si>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</si>
  <si>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</si>
  <si>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</si>
  <si>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</si>
  <si>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</si>
  <si>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</si>
  <si>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</si>
  <si>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</si>
  <si>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</si>
  <si>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</si>
  <si>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</si>
  <si>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</si>
  <si>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</si>
  <si>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</si>
  <si>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</si>
  <si>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</si>
  <si>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</si>
  <si>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</si>
  <si>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</si>
  <si>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</si>
  <si>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</si>
  <si>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</si>
  <si>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</si>
  <si>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</si>
  <si>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</si>
  <si>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</si>
  <si>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</si>
  <si>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</si>
  <si>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</si>
  <si>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</si>
  <si>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</si>
  <si>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</si>
  <si>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</si>
  <si>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</si>
  <si>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</si>
  <si>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</si>
  <si>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</si>
  <si>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</si>
  <si>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</si>
  <si>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</si>
  <si>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</si>
  <si>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</si>
  <si>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</si>
  <si>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</si>
  <si>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</si>
  <si>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</si>
  <si>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</si>
  <si>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</si>
  <si>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</si>
  <si>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</si>
  <si>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</si>
  <si>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</si>
  <si>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</si>
  <si>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</si>
  <si>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</si>
  <si>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</si>
  <si>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</si>
  <si>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</si>
  <si>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</si>
  <si>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</si>
  <si>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</si>
  <si>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</si>
  <si>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</si>
  <si>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</si>
  <si>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</si>
  <si>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</si>
  <si>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</si>
  <si>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</si>
  <si>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</si>
  <si>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</si>
  <si>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</si>
  <si>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</si>
  <si>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</si>
  <si>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</si>
  <si>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</si>
  <si>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</si>
  <si>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</si>
  <si>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</si>
  <si>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</si>
  <si>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</si>
  <si>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</si>
  <si>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</si>
  <si>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</si>
  <si>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</si>
  <si>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</si>
  <si>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</si>
  <si>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</si>
  <si>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</si>
  <si>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</si>
  <si>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</si>
  <si>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</si>
  <si>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</si>
  <si>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</si>
  <si>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</si>
  <si>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</si>
  <si>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</si>
  <si>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</si>
  <si>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</si>
  <si>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</si>
  <si>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</si>
  <si>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</si>
  <si>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</si>
  <si>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</si>
  <si>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</si>
  <si>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</si>
  <si>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</si>
  <si>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</si>
  <si>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</si>
  <si>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</si>
  <si>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</si>
  <si>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</si>
  <si>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</si>
  <si>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</si>
  <si>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</si>
  <si>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</si>
  <si>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</si>
  <si>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</si>
  <si>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</si>
  <si>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</si>
  <si>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</si>
  <si>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</si>
  <si>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</si>
  <si>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</si>
  <si>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</si>
  <si>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</si>
  <si>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</si>
  <si>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</si>
  <si>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</si>
  <si>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</si>
  <si>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</si>
  <si>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</si>
  <si>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</si>
  <si>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</si>
  <si>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</si>
  <si>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</si>
  <si>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</si>
  <si>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</si>
  <si>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</si>
  <si>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</si>
  <si>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</si>
  <si>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</si>
  <si>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</si>
  <si>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</si>
  <si>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</si>
  <si>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</si>
  <si>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</si>
  <si>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</si>
  <si>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</si>
  <si>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</si>
  <si>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</si>
  <si>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</si>
  <si>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</si>
  <si>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</si>
  <si>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</si>
  <si>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</si>
  <si>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</si>
  <si>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</si>
  <si>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</si>
  <si>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</si>
  <si>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</si>
  <si>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</si>
  <si>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</si>
  <si>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</si>
  <si>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</si>
  <si>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</si>
  <si>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</si>
  <si>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</si>
  <si>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</si>
  <si>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</si>
  <si>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</si>
  <si>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</si>
  <si>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</si>
  <si>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</si>
  <si>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</si>
  <si>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</si>
  <si>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</si>
  <si>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</si>
  <si>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</si>
  <si>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</si>
  <si>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</si>
  <si>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</si>
  <si>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</si>
  <si>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</si>
  <si>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</si>
  <si>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</si>
  <si>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</si>
  <si>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</si>
  <si>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</si>
  <si>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</si>
  <si>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</si>
  <si>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</si>
  <si>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</si>
  <si>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</si>
  <si>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</si>
  <si>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</si>
  <si>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</si>
  <si>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</si>
  <si>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</si>
  <si>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</si>
  <si>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</si>
  <si>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</si>
  <si>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</si>
  <si>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</si>
  <si>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</si>
  <si>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</si>
  <si>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</si>
  <si>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</si>
  <si>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</si>
  <si>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</si>
  <si>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</si>
  <si>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</si>
  <si>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</si>
  <si>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</si>
  <si>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</si>
  <si>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</si>
  <si>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</si>
  <si>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</si>
  <si>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</si>
  <si>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</si>
  <si>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</si>
  <si>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</si>
  <si>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</si>
  <si>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</si>
  <si>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</si>
  <si>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</si>
  <si>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</si>
  <si>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</si>
  <si>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</si>
  <si>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</si>
  <si>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</si>
  <si>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</si>
  <si>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</si>
  <si>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</si>
  <si>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</si>
  <si>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</si>
  <si>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</si>
  <si>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</si>
  <si>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</si>
  <si>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</si>
  <si>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</si>
  <si>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</si>
  <si>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</si>
  <si>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</si>
  <si>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</si>
  <si>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</si>
  <si>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</si>
  <si>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</si>
  <si>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</si>
  <si>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</si>
  <si>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</si>
  <si>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</si>
  <si>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</si>
  <si>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</si>
  <si>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</si>
  <si>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</si>
  <si>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</si>
  <si>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</si>
  <si>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</si>
  <si>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</si>
  <si>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</si>
  <si>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</si>
  <si>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</si>
  <si>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</si>
  <si>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</si>
  <si>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</si>
  <si>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</si>
  <si>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</si>
  <si>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</si>
  <si>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</si>
  <si>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</si>
  <si>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</si>
  <si>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</si>
  <si>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</si>
  <si>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</si>
  <si>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</si>
  <si>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</si>
  <si>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</si>
  <si>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</si>
  <si>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</si>
  <si>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</si>
  <si>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</si>
  <si>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</si>
  <si>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</si>
  <si>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</si>
  <si>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</si>
  <si>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</si>
  <si>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</si>
  <si>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</si>
  <si>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</si>
  <si>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</si>
  <si>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</si>
  <si>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</si>
  <si>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</si>
  <si>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</si>
  <si>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</si>
  <si>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</si>
  <si>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</si>
  <si>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</si>
  <si>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</si>
  <si>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</si>
  <si>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</si>
  <si>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</si>
  <si>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</si>
  <si>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</si>
  <si>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</si>
  <si>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</si>
  <si>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</si>
  <si>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</si>
  <si>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</si>
  <si>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</si>
  <si>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</si>
  <si>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</si>
  <si>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</si>
  <si>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</si>
  <si>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</si>
  <si>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</si>
  <si>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</si>
  <si>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</si>
  <si>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</si>
  <si>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</si>
  <si>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</si>
  <si>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</si>
  <si>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</si>
  <si>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</si>
  <si>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</si>
  <si>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</si>
  <si>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</si>
  <si>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</si>
  <si>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</si>
  <si>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</si>
  <si>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</si>
  <si>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</si>
  <si>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</si>
  <si>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</si>
  <si>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</si>
  <si>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</si>
  <si>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</si>
  <si>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</si>
  <si>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</si>
  <si>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</si>
  <si>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</si>
  <si>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</si>
  <si>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</si>
  <si>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</si>
  <si>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</si>
  <si>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</si>
  <si>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</si>
  <si>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</si>
  <si>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</si>
  <si>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</si>
  <si>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</si>
  <si>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</si>
  <si>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</si>
  <si>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</si>
  <si>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</si>
  <si>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</si>
  <si>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</si>
  <si>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</si>
  <si>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</si>
  <si>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</si>
  <si>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</si>
  <si>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</si>
  <si>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</si>
  <si>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</si>
  <si>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</si>
  <si>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</si>
  <si>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</si>
  <si>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</si>
  <si>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</si>
  <si>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</si>
  <si>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</si>
  <si>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</si>
  <si>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</si>
  <si>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</si>
  <si>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</si>
  <si>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</si>
  <si>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</si>
  <si>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</si>
  <si>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</si>
  <si>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</si>
  <si>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</si>
  <si>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</si>
  <si>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</si>
  <si>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</si>
  <si>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</si>
  <si>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</si>
  <si>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</si>
  <si>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</si>
  <si>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</si>
  <si>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</si>
  <si>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</si>
  <si>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</si>
  <si>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</si>
  <si>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</si>
  <si>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</si>
  <si>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</si>
  <si>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</si>
  <si>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</si>
  <si>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</si>
  <si>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</si>
  <si>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</si>
  <si>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</si>
  <si>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</si>
  <si>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</si>
  <si>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</si>
  <si>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</si>
  <si>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</si>
  <si>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</si>
  <si>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</si>
  <si>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</si>
  <si>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</si>
  <si>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</si>
  <si>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</si>
  <si>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</si>
  <si>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</si>
  <si>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</si>
  <si>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</si>
  <si>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</si>
  <si>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</si>
  <si>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</si>
  <si>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</si>
  <si>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</si>
  <si>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</si>
  <si>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</si>
  <si>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</si>
  <si>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</si>
  <si>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</si>
  <si>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</si>
  <si>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</si>
  <si>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</si>
  <si>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</si>
  <si>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</si>
  <si>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</si>
  <si>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</si>
  <si>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</si>
  <si>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</si>
  <si>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</si>
  <si>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</si>
  <si>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</si>
  <si>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</si>
  <si>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</si>
  <si>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</si>
  <si>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</si>
  <si>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</si>
  <si>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</si>
  <si>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</si>
  <si>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</si>
  <si>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</si>
  <si>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</si>
  <si>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</si>
  <si>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</si>
  <si>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</si>
  <si>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</si>
  <si>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</si>
  <si>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</si>
  <si>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</si>
  <si>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</si>
  <si>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</si>
  <si>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</si>
  <si>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</si>
  <si>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</si>
  <si>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</si>
  <si>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</si>
  <si>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</si>
  <si>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</si>
  <si>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</si>
  <si>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</si>
  <si>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</si>
  <si>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</si>
  <si>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</si>
  <si>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</si>
  <si>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</si>
  <si>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</si>
  <si>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</si>
  <si>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</si>
  <si>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</si>
  <si>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</si>
  <si>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</si>
  <si>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</si>
  <si>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</si>
  <si>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</si>
  <si>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</si>
  <si>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</si>
  <si>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</si>
  <si>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</si>
  <si>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</si>
  <si>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</si>
  <si>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</si>
  <si>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</si>
  <si>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</si>
  <si>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</si>
  <si>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</si>
  <si>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</si>
  <si>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</si>
  <si>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</si>
  <si>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</si>
  <si>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</si>
  <si>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</si>
  <si>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</si>
  <si>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</si>
  <si>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</si>
  <si>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</si>
  <si>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</si>
  <si>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</si>
  <si>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</si>
  <si>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</si>
  <si>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</si>
  <si>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</si>
  <si>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</si>
  <si>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</si>
  <si>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</si>
  <si>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</si>
  <si>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</si>
  <si>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</si>
  <si>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</si>
  <si>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</si>
  <si>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</si>
  <si>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</si>
  <si>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</si>
  <si>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</si>
  <si>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</si>
  <si>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</si>
  <si>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</si>
  <si>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</si>
  <si>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</si>
  <si>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</si>
  <si>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</si>
  <si>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</si>
  <si>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</si>
  <si>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</si>
  <si>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</si>
  <si>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</si>
  <si>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</si>
  <si>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</si>
  <si>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</si>
  <si>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</si>
  <si>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</si>
  <si>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</si>
  <si>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</si>
  <si>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</si>
  <si>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</si>
  <si>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</si>
  <si>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</si>
  <si>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</si>
  <si>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</si>
  <si>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</si>
  <si>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</si>
  <si>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</si>
  <si>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</si>
  <si>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</si>
  <si>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</si>
  <si>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</si>
  <si>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</si>
  <si>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</si>
  <si>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</si>
  <si>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</si>
  <si>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</si>
  <si>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</si>
  <si>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</si>
  <si>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</si>
  <si>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</si>
  <si>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</si>
  <si>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</si>
  <si>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</si>
  <si>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</si>
  <si>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</si>
  <si>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</si>
  <si>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</si>
  <si>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</si>
  <si>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</si>
  <si>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</si>
  <si>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</si>
  <si>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</si>
  <si>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</si>
  <si>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</si>
  <si>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</si>
  <si>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</si>
  <si>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</si>
  <si>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</si>
  <si>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</si>
  <si>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</si>
  <si>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</si>
  <si>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</si>
  <si>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</si>
  <si>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</si>
  <si>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</si>
  <si>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</si>
  <si>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</si>
  <si>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</si>
  <si>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</si>
  <si>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</si>
  <si>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</si>
  <si>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</si>
  <si>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</si>
  <si>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</si>
  <si>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</si>
  <si>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</si>
  <si>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</si>
  <si>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</si>
  <si>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</si>
  <si>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</si>
  <si>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</si>
  <si>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</si>
  <si>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</si>
  <si>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</si>
  <si>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</si>
  <si>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</si>
  <si>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</si>
  <si>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</si>
  <si>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</si>
  <si>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</si>
  <si>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</si>
  <si>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</si>
  <si>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</si>
  <si>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</si>
  <si>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</si>
  <si>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</si>
  <si>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</si>
  <si>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</si>
  <si>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</si>
  <si>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</si>
  <si>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</si>
  <si>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</si>
  <si>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</si>
  <si>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</si>
  <si>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</si>
  <si>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</si>
  <si>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</si>
  <si>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</si>
  <si>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</si>
  <si>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</si>
  <si>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</si>
  <si>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</si>
  <si>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</si>
  <si>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</si>
  <si>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</si>
  <si>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</si>
  <si>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</si>
  <si>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</si>
  <si>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</si>
  <si>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</si>
  <si>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</si>
  <si>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</si>
  <si>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</si>
  <si>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</si>
  <si>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</si>
  <si>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</si>
  <si>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</si>
  <si>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</si>
  <si>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</si>
  <si>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</si>
  <si>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</si>
  <si>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</si>
  <si>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</si>
  <si>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</si>
  <si>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</si>
  <si>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</si>
  <si>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</si>
  <si>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</si>
  <si>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</si>
  <si>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</si>
  <si>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</si>
  <si>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</si>
  <si>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</si>
  <si>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</si>
  <si>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</si>
  <si>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</si>
  <si>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</si>
  <si>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</si>
  <si>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</si>
  <si>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</si>
  <si>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</si>
  <si>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</si>
  <si>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</si>
  <si>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</si>
  <si>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</si>
  <si>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</si>
  <si>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</si>
  <si>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</si>
  <si>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</si>
  <si>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</si>
  <si>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</si>
  <si>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</si>
  <si>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</si>
  <si>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</si>
  <si>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</si>
  <si>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</si>
  <si>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</si>
  <si>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</si>
  <si>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</si>
  <si>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</si>
  <si>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</si>
  <si>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</si>
  <si>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</si>
  <si>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</si>
  <si>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</si>
  <si>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</si>
  <si>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</si>
  <si>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</si>
  <si>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</si>
  <si>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</si>
  <si>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</si>
  <si>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</si>
  <si>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</si>
  <si>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</si>
  <si>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</si>
  <si>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</si>
  <si>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</si>
  <si>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</si>
  <si>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</si>
  <si>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</si>
  <si>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</si>
  <si>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</si>
  <si>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</si>
  <si>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</si>
  <si>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</si>
  <si>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</si>
  <si>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</si>
  <si>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</si>
  <si>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</si>
  <si>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</si>
  <si>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</si>
  <si>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</si>
  <si>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</si>
  <si>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</si>
  <si>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</si>
  <si>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</si>
  <si>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</si>
  <si>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</si>
  <si>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</si>
  <si>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</si>
  <si>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</si>
  <si>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</si>
  <si>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</si>
  <si>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</si>
  <si>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</si>
  <si>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</si>
  <si>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</si>
  <si>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</si>
  <si>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</si>
  <si>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</si>
  <si>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</si>
  <si>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</si>
  <si>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</si>
  <si>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</si>
  <si>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</si>
  <si>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</si>
  <si>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</si>
  <si>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</si>
  <si>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</si>
  <si>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</si>
  <si>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</si>
  <si>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</si>
  <si>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</si>
  <si>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</si>
  <si>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</si>
  <si>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</si>
  <si>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</si>
  <si>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</si>
  <si>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</si>
  <si>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</si>
  <si>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</si>
  <si>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</si>
  <si>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</si>
  <si>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</si>
  <si>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</si>
  <si>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</si>
  <si>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</si>
  <si>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</si>
  <si>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</si>
  <si>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</si>
  <si>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</si>
  <si>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</si>
  <si>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</si>
  <si>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</si>
  <si>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</si>
  <si>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</si>
  <si>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</si>
  <si>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</si>
  <si>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</si>
  <si>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</si>
  <si>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</si>
  <si>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</si>
  <si>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</si>
  <si>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</si>
  <si>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</si>
  <si>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</si>
  <si>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</si>
  <si>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</si>
  <si>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</si>
  <si>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</si>
  <si>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</si>
  <si>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</si>
  <si>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</si>
  <si>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</si>
  <si>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</si>
  <si>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</si>
  <si>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</si>
  <si>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</si>
  <si>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</si>
  <si>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</si>
  <si>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</si>
  <si>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</si>
  <si>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</si>
  <si>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</si>
  <si>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</si>
  <si>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</si>
  <si>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</si>
  <si>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</si>
  <si>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</si>
  <si>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</si>
  <si>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</si>
  <si>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</si>
  <si>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</si>
  <si>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</si>
  <si>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</si>
  <si>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</si>
  <si>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</si>
  <si>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</si>
  <si>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</si>
  <si>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</si>
  <si>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</si>
  <si>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</si>
  <si>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</si>
  <si>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</si>
  <si>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</si>
  <si>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</si>
  <si>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</si>
  <si>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</si>
  <si>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</si>
  <si>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</si>
  <si>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</si>
  <si>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</si>
  <si>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</si>
  <si>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</si>
  <si>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</si>
  <si>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</si>
  <si>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</si>
  <si>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</si>
  <si>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</si>
  <si>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</si>
  <si>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</si>
  <si>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</si>
  <si>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</si>
  <si>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</si>
  <si>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</si>
  <si>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</si>
  <si>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</si>
  <si>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</si>
  <si>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</si>
  <si>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</si>
  <si>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</si>
  <si>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</si>
  <si>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</si>
  <si>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</si>
  <si>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</si>
  <si>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</si>
  <si>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</si>
  <si>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</si>
  <si>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</si>
  <si>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</si>
  <si>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</si>
  <si>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</si>
  <si>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</si>
  <si>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</si>
  <si>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</si>
  <si>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</si>
  <si>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</si>
  <si>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</si>
  <si>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</si>
  <si>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</si>
  <si>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</si>
  <si>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</si>
  <si>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</si>
  <si>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</si>
  <si>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</si>
  <si>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</si>
  <si>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</si>
  <si>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</si>
  <si>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</si>
  <si>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</si>
  <si>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</si>
  <si>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</si>
  <si>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</si>
  <si>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</si>
  <si>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</si>
  <si>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</si>
  <si>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</si>
  <si>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</si>
  <si>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</si>
  <si>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</si>
  <si>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</si>
  <si>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</si>
  <si>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</si>
  <si>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</si>
  <si>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</si>
  <si>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</si>
  <si>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</si>
  <si>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</si>
  <si>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</si>
  <si>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</si>
  <si>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</si>
  <si>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</si>
  <si>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</si>
  <si>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</si>
  <si>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</si>
  <si>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</si>
  <si>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</si>
  <si>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</si>
  <si>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</si>
  <si>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</si>
  <si>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</si>
  <si>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</si>
  <si>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</si>
  <si>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</si>
  <si>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</si>
  <si>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</si>
  <si>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</si>
  <si>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</si>
  <si>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</si>
  <si>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</si>
  <si>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</si>
  <si>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</si>
  <si>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</si>
  <si>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</si>
  <si>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</si>
  <si>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</si>
  <si>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</si>
  <si>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</si>
  <si>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</si>
  <si>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</si>
  <si>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</si>
  <si>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</si>
  <si>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</si>
  <si>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</si>
  <si>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</si>
  <si>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</si>
  <si>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</si>
  <si>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</si>
  <si>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</si>
  <si>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</si>
  <si>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</si>
  <si>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</si>
  <si>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</si>
  <si>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</si>
  <si>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</si>
  <si>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</si>
  <si>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</si>
  <si>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</si>
  <si>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</si>
  <si>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</si>
  <si>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</si>
  <si>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</si>
  <si>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</si>
  <si>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</si>
  <si>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</si>
  <si>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</si>
  <si>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</si>
  <si>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</si>
  <si>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</si>
  <si>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</si>
  <si>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</si>
  <si>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</si>
  <si>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</si>
  <si>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</si>
  <si>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</si>
  <si>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</si>
  <si>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</si>
  <si>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</si>
  <si>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</si>
  <si>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</si>
  <si>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</si>
  <si>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</si>
  <si>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</si>
  <si>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</si>
  <si>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</si>
  <si>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</si>
  <si>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</si>
  <si>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</si>
  <si>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</si>
  <si>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</si>
  <si>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</si>
  <si>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</si>
  <si>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</si>
  <si>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</si>
  <si>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</si>
  <si>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</si>
  <si>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</si>
  <si>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</si>
  <si>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</si>
  <si>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</si>
  <si>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</si>
  <si>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</si>
  <si>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</si>
  <si>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</si>
  <si>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</si>
  <si>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</si>
  <si>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</si>
  <si>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</si>
  <si>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</si>
  <si>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</si>
  <si>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</si>
  <si>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</si>
  <si>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</si>
  <si>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</si>
  <si>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</si>
  <si>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</si>
  <si>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</si>
  <si>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</si>
  <si>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</si>
  <si>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</si>
  <si>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</si>
  <si>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</si>
  <si>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</si>
  <si>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</si>
  <si>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</si>
  <si>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</si>
  <si>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</si>
  <si>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</si>
  <si>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</si>
  <si>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</si>
  <si>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</si>
  <si>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</si>
  <si>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</si>
  <si>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</si>
  <si>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</si>
  <si>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</si>
  <si>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</si>
  <si>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</si>
  <si>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</si>
  <si>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</si>
  <si>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</si>
  <si>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</si>
  <si>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</si>
  <si>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</si>
  <si>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</si>
  <si>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</si>
  <si>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</si>
  <si>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</si>
  <si>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</si>
  <si>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</si>
  <si>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</si>
  <si>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</si>
  <si>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</si>
  <si>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</si>
  <si>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</si>
  <si>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</si>
  <si>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</si>
  <si>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</si>
  <si>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</si>
  <si>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</si>
  <si>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</si>
  <si>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</si>
  <si>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</si>
  <si>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</si>
  <si>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</si>
  <si>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</si>
  <si>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</si>
  <si>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</si>
  <si>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</si>
  <si>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</si>
  <si>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</si>
  <si>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</si>
  <si>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</si>
  <si>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</si>
  <si>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</si>
  <si>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</si>
  <si>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</si>
  <si>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</si>
  <si>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</si>
  <si>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</si>
  <si>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</si>
  <si>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</si>
  <si>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</si>
  <si>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</si>
  <si>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</si>
  <si>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</si>
  <si>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</si>
  <si>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</si>
  <si>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</si>
  <si>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</si>
  <si>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</si>
  <si>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</si>
  <si>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</si>
  <si>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</si>
  <si>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</si>
  <si>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</si>
  <si>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</si>
  <si>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</si>
  <si>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</si>
  <si>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</si>
  <si>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</si>
  <si>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</si>
  <si>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</si>
  <si>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</si>
  <si>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</si>
  <si>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</si>
  <si>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</si>
  <si>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</si>
  <si>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</si>
  <si>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</si>
  <si>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</si>
  <si>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</si>
  <si>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</si>
  <si>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</si>
  <si>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</si>
  <si>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</si>
  <si>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</si>
  <si>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</si>
  <si>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</si>
  <si>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</si>
  <si>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</si>
  <si>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</si>
  <si>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</si>
  <si>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</si>
  <si>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</si>
  <si>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</si>
  <si>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</si>
  <si>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</si>
  <si>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</si>
  <si>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</si>
  <si>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</si>
  <si>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</si>
  <si>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</si>
  <si>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</si>
  <si>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</si>
  <si>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</si>
  <si>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</si>
  <si>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</si>
  <si>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</si>
  <si>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</si>
  <si>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</si>
  <si>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</si>
  <si>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</si>
  <si>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</si>
  <si>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</si>
  <si>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</si>
  <si>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</si>
  <si>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</si>
  <si>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</si>
  <si>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</si>
  <si>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</si>
  <si>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</si>
  <si>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</si>
  <si>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</si>
  <si>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</si>
  <si>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</si>
  <si>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</si>
  <si>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</si>
  <si>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</si>
  <si>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</si>
  <si>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</si>
  <si>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</si>
  <si>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</si>
  <si>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</si>
  <si>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</si>
  <si>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</si>
  <si>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</si>
  <si>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</si>
  <si>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</si>
  <si>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</si>
  <si>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</si>
  <si>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</si>
  <si>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</si>
  <si>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</si>
  <si>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</si>
  <si>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</si>
  <si>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</si>
  <si>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</si>
  <si>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</si>
  <si>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</si>
  <si>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</si>
  <si>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</si>
  <si>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</si>
  <si>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</si>
  <si>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</si>
  <si>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</si>
  <si>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</si>
  <si>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</si>
  <si>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</si>
  <si>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</si>
  <si>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</si>
  <si>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</si>
  <si>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</si>
  <si>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</si>
  <si>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</si>
  <si>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</si>
  <si>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</si>
  <si>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</si>
  <si>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</si>
  <si>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</si>
  <si>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</si>
  <si>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</si>
  <si>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</si>
  <si>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</si>
  <si>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</si>
  <si>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</si>
  <si>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</si>
  <si>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</si>
  <si>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</si>
  <si>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</si>
  <si>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</si>
  <si>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</si>
  <si>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</si>
  <si>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</si>
  <si>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</si>
  <si>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</si>
  <si>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</si>
  <si>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</si>
  <si>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</si>
  <si>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</si>
  <si>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</si>
  <si>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</si>
  <si>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</si>
  <si>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</si>
  <si>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</si>
  <si>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</si>
  <si>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</si>
  <si>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</si>
  <si>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</si>
  <si>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</si>
  <si>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</si>
  <si>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</si>
  <si>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</si>
  <si>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</si>
  <si>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</si>
  <si>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</si>
  <si>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</si>
  <si>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</si>
  <si>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</si>
  <si>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</si>
  <si>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</si>
  <si>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</si>
  <si>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</si>
  <si>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</si>
  <si>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</si>
  <si>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</si>
  <si>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</si>
  <si>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</si>
  <si>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</si>
  <si>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</si>
  <si>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</si>
  <si>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</si>
  <si>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</si>
  <si>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</si>
  <si>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</si>
  <si>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</si>
  <si>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</si>
  <si>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</si>
  <si>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</si>
  <si>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</si>
  <si>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</si>
  <si>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</si>
  <si>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</si>
  <si>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</si>
  <si>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</si>
  <si>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</si>
  <si>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</si>
  <si>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</si>
  <si>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</si>
  <si>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</si>
  <si>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</si>
  <si>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</si>
  <si>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</si>
  <si>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</si>
  <si>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</si>
  <si>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</si>
  <si>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</si>
  <si>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</si>
  <si>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</si>
  <si>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</si>
  <si>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</si>
  <si>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</si>
  <si>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</si>
  <si>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</si>
  <si>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</si>
  <si>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</si>
  <si>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</si>
  <si>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</si>
  <si>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</si>
  <si>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</si>
  <si>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</si>
  <si>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</si>
  <si>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</si>
  <si>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</si>
  <si>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</si>
  <si>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</si>
  <si>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</si>
  <si>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</si>
  <si>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</si>
  <si>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</si>
  <si>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</si>
  <si>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</si>
  <si>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</si>
  <si>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</si>
  <si>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</si>
  <si>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</si>
  <si>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</si>
  <si>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</si>
  <si>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</si>
  <si>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</si>
  <si>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</si>
  <si>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</si>
  <si>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</si>
  <si>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</si>
  <si>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</si>
  <si>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</si>
  <si>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</si>
  <si>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</si>
  <si>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</si>
  <si>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</si>
  <si>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</si>
  <si>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</si>
  <si>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</si>
  <si>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</si>
  <si>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</si>
  <si>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</si>
  <si>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</si>
  <si>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</si>
  <si>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</si>
  <si>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</si>
  <si>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</si>
  <si>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</si>
  <si>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</si>
  <si>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</si>
  <si>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</si>
  <si>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</si>
  <si>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</si>
  <si>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</si>
  <si>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</si>
  <si>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</si>
  <si>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</si>
  <si>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</si>
  <si>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</si>
  <si>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</si>
  <si>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</si>
  <si>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</si>
  <si>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</si>
  <si>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</si>
  <si>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</si>
  <si>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</si>
  <si>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</si>
  <si>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</si>
  <si>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</si>
  <si>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</si>
  <si>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</si>
  <si>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</si>
  <si>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</si>
  <si>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</si>
  <si>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</si>
  <si>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</si>
  <si>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</si>
  <si>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</si>
  <si>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</si>
  <si>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</si>
  <si>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</si>
  <si>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</si>
  <si>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</si>
  <si>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</si>
  <si>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</si>
  <si>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</si>
  <si>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</si>
  <si>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</si>
  <si>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</si>
  <si>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</si>
  <si>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</si>
  <si>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</si>
  <si>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</si>
  <si>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</si>
  <si>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</si>
  <si>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</si>
  <si>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</si>
  <si>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</si>
  <si>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</si>
  <si>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</si>
  <si>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</si>
  <si>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</si>
  <si>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</si>
  <si>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</si>
  <si>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</si>
  <si>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</si>
  <si>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</si>
  <si>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</si>
  <si>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</si>
  <si>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</si>
  <si>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</si>
  <si>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</si>
  <si>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</si>
  <si>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</si>
  <si>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</si>
  <si>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</si>
  <si>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</si>
  <si>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</si>
  <si>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</si>
  <si>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</si>
  <si>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</si>
  <si>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</si>
  <si>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</si>
  <si>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</si>
  <si>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</si>
  <si>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</si>
  <si>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</si>
  <si>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</si>
  <si>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</si>
  <si>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</si>
  <si>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</si>
  <si>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</si>
  <si>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</si>
  <si>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</si>
  <si>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</si>
  <si>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</si>
  <si>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</si>
  <si>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</si>
  <si>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</si>
  <si>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</si>
  <si>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</si>
  <si>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</si>
  <si>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</si>
  <si>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</si>
  <si>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</si>
  <si>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</si>
  <si>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</si>
  <si>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</si>
  <si>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</si>
  <si>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</si>
  <si>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</si>
  <si>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</si>
  <si>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</si>
  <si>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</si>
  <si>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</si>
  <si>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</si>
  <si>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</si>
  <si>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</si>
  <si>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</si>
  <si>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</si>
  <si>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</si>
  <si>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</si>
  <si>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</si>
  <si>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</si>
  <si>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</si>
  <si>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</si>
  <si>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</si>
  <si>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</si>
  <si>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</si>
  <si>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</si>
  <si>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</si>
  <si>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</si>
  <si>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</si>
  <si>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</si>
  <si>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</si>
  <si>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</si>
  <si>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</si>
  <si>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</si>
  <si>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</si>
  <si>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</si>
  <si>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</si>
  <si>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</si>
  <si>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</si>
  <si>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</si>
  <si>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</si>
  <si>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</si>
  <si>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</si>
  <si>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</si>
  <si>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</si>
  <si>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</si>
  <si>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</si>
  <si>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</si>
  <si>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</si>
  <si>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</si>
  <si>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</si>
  <si>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</si>
  <si>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</si>
  <si>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</si>
  <si>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</si>
  <si>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</si>
  <si>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</si>
  <si>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</si>
  <si>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</si>
  <si>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</si>
  <si>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</si>
  <si>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</si>
  <si>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</si>
  <si>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</si>
  <si>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</si>
  <si>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</si>
  <si>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</si>
  <si>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</si>
  <si>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</si>
  <si>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</si>
  <si>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</si>
  <si>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</si>
  <si>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</si>
  <si>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</si>
  <si>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</si>
  <si>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</si>
  <si>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</si>
  <si>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</si>
  <si>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</si>
  <si>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</si>
  <si>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</si>
  <si>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</si>
  <si>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</si>
  <si>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</si>
  <si>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</si>
  <si>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</si>
  <si>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</si>
  <si>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</si>
  <si>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</si>
  <si>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</si>
  <si>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</si>
  <si>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</si>
  <si>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</si>
  <si>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</si>
  <si>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</si>
  <si>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</si>
  <si>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</si>
  <si>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</si>
  <si>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</si>
  <si>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</si>
  <si>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</si>
  <si>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</si>
  <si>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</si>
  <si>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</si>
  <si>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</si>
  <si>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</si>
  <si>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</si>
  <si>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</si>
  <si>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</si>
  <si>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</si>
  <si>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</si>
  <si>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</si>
  <si>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</si>
  <si>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</si>
  <si>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</si>
  <si>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</si>
  <si>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</si>
  <si>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</si>
  <si>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</si>
  <si>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</si>
  <si>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</si>
  <si>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</si>
  <si>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</si>
  <si>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</si>
  <si>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</si>
  <si>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</si>
  <si>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</si>
  <si>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</si>
  <si>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</si>
  <si>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COORDINACION REGIONAL DE GESTION CONTRACTUAL EJE CAFETERO</t>
  </si>
  <si>
    <t>72154010; 72101506</t>
  </si>
  <si>
    <t>JAIME FERNANDEZ MOLINA</t>
  </si>
  <si>
    <t>jaime.fernandez@fiscalia.gov.co</t>
  </si>
  <si>
    <t>jose.tovar@fiscalia.gov.co</t>
  </si>
  <si>
    <t>JULIO CESAR CANO RAMIREZ</t>
  </si>
  <si>
    <t>julio.cano@fiscalia.gov.co</t>
  </si>
  <si>
    <t xml:space="preserve">93141506; 80141607; 86101705 </t>
  </si>
  <si>
    <t>72101516; 46191601; 46191618</t>
  </si>
  <si>
    <t>DIEGO ALBERTO BETANCOURTH SUAREZ</t>
  </si>
  <si>
    <t>diego.betancourth@fiscalia.gov.co</t>
  </si>
  <si>
    <t>72151500; 72151700; 72151600; 46191500; 46171600; 81111812; 72154066</t>
  </si>
  <si>
    <t>fernando.lozano@fiscalia.gov.co</t>
  </si>
  <si>
    <t xml:space="preserve">MANTENIMIENTO MENSUAL PREVENTIVO Y CORRECTIVO A LOS ASCENSORES MARCA MITSUBISHI, UBICADOS EN LA SEDE DE LA CRA. 23 N° 20-40 MANIZALES </t>
  </si>
  <si>
    <t>26121600; 39121321; 40141700; 26121600; 31211500; 39101600; 39101800; 39101900; 39121700;</t>
  </si>
  <si>
    <t>72151514; 72154022</t>
  </si>
  <si>
    <t>SERVICIO DE MANTENIMIENTO, MONTAJE Y/O DESMONTAJE DE AIRES ACONDICIONADOS Y/O CALEFACCIONES, EN LOS INMUEBLES BAJO JURISDICCION DE LA SUBDIRECCION REGIONAL DE APOYO EJE CAFETERO (RISARALDA, CALDAS, QUINDIO Y CHOCO)</t>
  </si>
  <si>
    <t>FERNANDO LOZANO</t>
  </si>
  <si>
    <t>JOSE FERNANDO TOVAR</t>
  </si>
  <si>
    <t>SERVICIO DE OBRAS DE ADECUACION Y/O REPARACIONES LOCATIVAS EN LOS INMUEBLES BAJO JURISDICCION DE LA SUBDIRECCION REGIONAL DE APOYO EJE CAFETERO (RISARALDA, CALDAS, QUINDIO Y CHOCO)</t>
  </si>
  <si>
    <t>ADQUISICION DE SEÑALIZACION INSTITUCIONAL SEGÚN EL MANUAL DE IDENTIDAD VISUAL DE LA FISCALIA GENERAL DE LA NACION, PARA LAS SEDES BAJO JURISDICCION DE LA REGIONAL EJE CAFETERO</t>
  </si>
  <si>
    <t>ADQUISICION DE CORTINAS ENROLLABLES TIPO SOLAR SCREEN CON SUS ACCESORIOS, ASI COMO DE BANDERAS DE COLOMBIA Y DE LA FISCALIA GENERAL DE LA NACION PARA PROTOCOLO INSTITUCIONAL, CON SUS ACCESORIOS ASTAS Y BASES, PARA LAS SEDES BAJO JURISDICCION DE LA REGIONAL EJE CAFETERO</t>
  </si>
  <si>
    <t>52131500; 52131600; 55121715</t>
  </si>
  <si>
    <t>55101519; 82101504; 82101601</t>
  </si>
  <si>
    <t>SERVICIO DE PUBLICACION DE EDICTOS, AVISOS Y OTROS, SOLICITADOS POR DIFERENTES DEPENDENCIAS DE LA FISCALIA EN UN MEDIO ESCRITO DE COBERTURA NACIONAL Y PUBLICACIONES EN PERIODICO LOCAL CON DIFUSION EN EMISORA RADIAL LOCAL, EN LOS DEPARTAMENTOS DE LA JURISDICCION DE LA SUBDIRECCION REGIONAL DE APOYO EJE CAFETERO (RISARALDA, CALDAS, QUINDIO Y CHOCO).</t>
  </si>
  <si>
    <t>SARA LUCIA DIAZ VELASCO</t>
  </si>
  <si>
    <t>sara.velasco@fiscalia.gov.co</t>
  </si>
  <si>
    <t>76122200; 76122300; 76121900; 76121600</t>
  </si>
  <si>
    <t>SERVICIOS DE APOYO TÉCNICO, OPERATIVO Y LOGÍSTICO REQUERIDOS PARA EL DESARROLLO DE LAS ACTIVIDADES CONTEMPLADAS DENTRO DEL PLAN DE TRABAJO ANUAL DE BIENESTAR 2022, PARA LOS SERVIDORES DE LA FISCALÍA GENERAL DE LA NACIÓN – SUBDIRECCIÓN  REGIONAL EJE CAFETERO – Y SU GRUPO FAMILIAR (RISARALDA, CALDAS, QUINDIO Y CHOCO)</t>
  </si>
  <si>
    <t>72151500; 72154100; 72152100; 72101500</t>
  </si>
  <si>
    <t>SERVICIO DE MANTENIMIENTO PREVENTIVO Y CORRECTIVO DE PLANTAS ELECTRICAS; SERVICIO DE MANTENIMIENTO PREVENTIVO Y CORRECTIVO DE MOTOBOMBAS, ASÌ COMO SERVICIO DE MANTENIMIENTO DE LA RED HIDRAULICA CONTRA INCENDIOS, EN LOS INMUEBLES BAJO JURISDICCION DE LA SUBDIRECCION REGIONAL DE APOYO EJE CAFETERO (RISARALDA, CALDAS, QUINDIO Y CHOCO)</t>
  </si>
  <si>
    <t>RECARGA Y MANTENIMIENTO GENERAL DE EXTINTORES EN LOS DEPARTAMENTOS DE LA JURISDICCION DE LA SUBDIRECCION REGIONAL DE APOYO EJE CAFETERO (RISARALDA, CALDAS, QUINDIO Y CHOCO), ASI COMO LA
ADQUISICION DE EXTINTORES MULTIPROPOSITO Y BASES PARA EXTINTORES</t>
  </si>
  <si>
    <t>SUMINISTRO DE ELEMENTOS ELECTRICOS, FERRETERIA EN GENERAL Y/O DE CONSTRUCCION</t>
  </si>
  <si>
    <t>ADQUISICION DE PELÍCULA ADHESIVA O SANDBLASTING PARA LAS SEDES DE LA FGN EN LA REGIONAL EJE CAFETERO</t>
  </si>
  <si>
    <t>SERVICIO DE TRADUCCION Y/O INTERPRETACION LENGUAJE DE SEÑAS</t>
  </si>
  <si>
    <t>MANTENIMIENTO PREVENTIVO Y CORRECTIVO DE CCTV, SISTEMA DE CONTROL DE INGRESO, CUARTOS TECNICOS DE COMUNICACIONES, UPS Y SISTEMA DE DETECCIÓN DE INCENDIOS, ASÌ COMO MANTENIMIENTO DE LOS CUARTOS TÉCNICOS, EN LAS SEDES DE LA FISCALIA EN LA REGIONAL EJE CAFETERO (RISARALDA, CALDAS, QUINDIO Y CHOCO)
MANTENIMIENTO DE COMPUTADORES PORTATILES Y EQUIPOS PERIFERICOS DE LA FISCALIA EN LA REGIONAL EJE CAFETERO (RISARALDA, CALDAS, QUINDIO Y CHOCO)</t>
  </si>
  <si>
    <t>SERVICIO DE MANTENIMIENTO PREVENTIVO Y  CORRECTIVO CON  SUMINISTRO DE REPUESTOS NUEVOS ORIGINALES, QUE APLIQUEN PARA CADA TIPO DE VEHÍCULO DE ACUERDO A LA RECOMENDACIÓN DEL FABRICANTE DE CADA UNA DE LAS MARCAS, QUE INTEGRAN LA FLOTA DE VEHÍCULOS BLINDADOS, NO BLINDADOS Y MOTOCICLETAS DEL  PARQUE AUTOMOTOR DE LA SUBDIRECCION REGIONAL DE APOYO EJE CAFETERO DE LA FISCALÍA GENERAL DE LA NACIÓN, DE ACUERDO CON LOS  GRUPOS DETERMINADOS, SECCIONALES DE RISARALDA, CALDAS, QUINDIO Y CHOCO, ASÍ COMO EL SERVICIO DE REVISIÓN TECNICOMECANICA PARA EL MISMO</t>
  </si>
  <si>
    <t xml:space="preserve">92121500; 92121700; 46171600  </t>
  </si>
  <si>
    <t xml:space="preserve">76111500; 76111600; 72102900 </t>
  </si>
  <si>
    <t>15101506; 15101505</t>
  </si>
  <si>
    <t>SERVICIO DE SUMINISTRO DE COMBUSTIBLE GASOLINA TIPO CORRIENTE Y ACPM, PARA EL PARQUE AUTOMOTOR Y OTROS EQUIPOS, DE LA FISCALIA GENERAL DE LA NACION REGIONAL EJE CAFETERO</t>
  </si>
  <si>
    <t>PEDRO ENRIQUE MORON</t>
  </si>
  <si>
    <t>pedro.moron@fiscalia.gov.co</t>
  </si>
  <si>
    <t>72101500; 72102900; 72103300; 72121100</t>
  </si>
  <si>
    <t>CONTRATAR EN ARRENDAMIENTO EL INMUEBLE PARA EL FUNCIONAMIENTO DE LAS DEPENDENCIAS DE LA FISCALIA GENERAL DE LA NACION REGIONAL EJE CAFETERO, EN EL MUNICIPIO DE CHINCHINA CALDAS</t>
  </si>
  <si>
    <t xml:space="preserve">MANTENIMIENTO PREVENTIVO Y CORRECTIVO DE UN ASCENSOR  MARCA ELEVACON LIFT, UBICADO EN LA CIUDAD DE ARMENIA QUINDIO, EN LA CARRERA 15 NO. 14-50; UN ELEVADOR EN MONTENEGRO QUINDIO; UNA SILLA DE TRANSPORTE DE PRM EN MANIZALES CALDAS; UN ASCENSOR MARCA GRAM, UBICADO EN EL PALACIO DE JUSTICIA DE PEREIRA RIS., ASI COMO DE DOS ASCENSORES MARCA ANDINO UBICADOS EN LA SEDE PRINCIPAL DE QUIBDO CHOCO, </t>
  </si>
  <si>
    <t>SERVICIO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 SECCIONALES DE RISARALDA, CALDAS, QUINDÍO Y CHOCÓ</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</si>
  <si>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</si>
  <si>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SERVICIO DE MANTENIMIENTO, ADECUACION Y/O REPARACION DE SUBESTACION ELECTRICA Y GRUPO MEDIDA SEDE PRINCIPAL QUIBDO, CON ACTUALIZACION Y REUBICACION DE TABLERO PRINCIPAL. TRASLADO DE TABLERO ELECTRICO SEDE  PALACIO DE JUSTICIA PEREIRA. ACTUALIZACION EN NORMA RETIE SEDE MONTENEGRO QUINDIO</t>
  </si>
  <si>
    <t>El ARRENDADOR se obliga para con el ARRENDATARIO a entregarle a título de arrendamiento un inmueble ubicado en la carrera 7 N° 24-42, casa de justicia, del municipio de Supía Caldas, con un área de 60.89 M2. El inmueble se recibe como cuerpo cierto.</t>
  </si>
  <si>
    <t>JORGE IVAN NIETO ROBLES</t>
  </si>
  <si>
    <t>jorge.nieto@fiscalia.gov.co</t>
  </si>
  <si>
    <t>MAGDA PATRICIA HERRERA VALENCIA</t>
  </si>
  <si>
    <t>magda.herrerav@fiscalia.gov.co</t>
  </si>
  <si>
    <t>MARIA IRMA DUQUE MORALES</t>
  </si>
  <si>
    <t>mariai.duque@fiscalia.gov.co</t>
  </si>
  <si>
    <t>CARLOS MAURICIO PORTILLA SANCHEZ</t>
  </si>
  <si>
    <t>carlosma.portilla@fiscalia.gov.co</t>
  </si>
  <si>
    <t>ADQUISICION DE CERTIFICADO DE FIRMA DIGITAL PARA FACTURACIÓN ELECTRONICA</t>
  </si>
  <si>
    <t>EMIRA LOPEZ SANCHEZ</t>
  </si>
  <si>
    <t>emira.lopez@fiscalia.gov.co</t>
  </si>
  <si>
    <t>PRESTAR EL SERVICIO INTEGRAL DE ASEO Y LIMPIEZA, INCLUIDOS TODOS LOS INSUMOS, MAQUINARIA Y ELEMENTOS NECESARIOS PARA SU ATENCIÓN EN LAS SEDES DE LA FISCALÍA GENERAL DE LA NACIÓN REGIONAL EJE CAFETERO, SECCIONALES DE RISARALDA, CALDAS, QUINDÍO Y CHOCÓ</t>
  </si>
  <si>
    <t>El ARRENDADOR se obliga para con el ARRENDATARIO a entregarle a título de arrendamiento un inmueble, local comercial, ubicado sobre la Carrera 12 N° 3-69 del municipio de Belén de Umbría –Risaralda;  Este inmueble se identifica con el folio de matrícula inmobiliaria Nº 293-4357, y se recibe como cuerpo cierto.</t>
  </si>
  <si>
    <t>Arrendamiento de un espacio dentro de la caseta y la torre ubicada en lote de terreno, situado en el costado occidental de la finca “La Elvira” o “El Silencio”, ubicado en el paraje “La Fría”, jurisdicción del municipio de Dosquebradas – Risaralda, para alojar equipos de repetición de radiocomunicaciones y antenas de comunicaciones de la Fiscalía General de la Nación, Seccional Risaralda.</t>
  </si>
  <si>
    <t>EDINSON CASTRO LOPEZ</t>
  </si>
  <si>
    <t>edinson.castro@fiscalia.gov.co</t>
  </si>
  <si>
    <t>El ARRENDADOR se obliga para con el ARRENDATARIO a entregarle a título de arrendamiento un inmueble ubicado en la Carrera 16 N° 72-45 Avenida Simón Bolívar Sector El Bosque, del municipio de Dosquebradas Risaralda. Este inmueble se identifica con el folios de matrícula inmobiliaria 294-95768 y Nº 290-95769 expedidos por la Oficina de Registro de Instrumentos Públicos de Dosquebradas Risaralda, cuyos linderos se describen en la escritura pública N° 310 del 02/02/2021 de la Notaría Única del Círculo de Dosquebradas Risaralda, la cual forma parte integrante de este contrato, con un área total de 6.978,70 mts.2 y se recibe como cuerpo cierto.</t>
  </si>
  <si>
    <t>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cuyos linderos se describen en la Escritura Pública  N° 1979 de 18 de diciembre de 2001, la que forma parte integral de este contrato y se recibe como cuerpo cierto.</t>
  </si>
  <si>
    <t>El ARRENDADOR se obliga para con el ARRENDATARIO a entregarle a título de arrendamiento un inmueble ubicado en la calle 30 N° 6-42/52, en la ciudad de Pereira Risaralda. Este inmueble se identifica con los folios de matrícula inmobiliaria Nº 290-69282 y Nº 290-81806, de la Oficina de Registro de Instrumentos Públicos de Pereira, cuyos linderos se describen en la Escritura Pública  N° 1408 de 28 de junio de 1972 Notaría Segunda de Pereira, la que forma parte integral de este contrato.</t>
  </si>
  <si>
    <t>El ARRENDADOR se obliga para con el ARRENDATARIO a entregarle a título de arrendamiento el inmueble ubicado en la Carrera 8 N° 42 Bis y 43 de la ciudad de Pereira, las áreas del sótano 1, sótano 2, segundo (2º) y tercer (3º) piso, para un área total de 3.525,92 M2. Este inmueble se identifica con los folios de matrícula inmobiliaria Nº 290-17911 y N°290-17912 de la Oficina de Registro de Instrumentos Públicos de Pereira y se recibe como cuerpo cierto.</t>
  </si>
  <si>
    <t>El ARRENDADOR se obliga para con el ARRENDATARIO a entregarle a título de arrendamiento un inmueble ubicado en el municipio de Pereira (Risaralda), carrera 8 entre calles 42 y 42 bis No. 42-38, cuyos linderos se describen en la escritura pública No. 3989 del 04 de junio de 2014 de la Notaría Quinta del Circulo de Pereira, la cual forma parte integrante de este contrato. Este inmueble se identifica con los folios de matrícula inmobiliaria No. 290-199900, No. 290-12448 y No. 290-199901 de la Oficina de Registro de Instrumentos Públicos de Pereira y se recibe como cuerpo cierto</t>
  </si>
  <si>
    <t>El ARRENDADOR se obliga para con el ARRENDATARIO a entregarle a título de arrendamiento un inmueble ubicado sobre la Calle 42 Nº 7–09 en la ciudad de Pereira (Risaralda), el inmueble se identifica con los folios de matrícula inmobiliaria No. 290-672 y No. 290-683, de la Oficina de Registro de Instrumentos Públicos de Pereira y se recibe como cuerpo cierto</t>
  </si>
  <si>
    <t>El ARRENDADOR se obliga para con el ARRENDATARIO a entregarle a título de arrendamiento un inmueble ubicado sobre la Carrera 5 y 5 bis con calles 39 y 40 Nº 39–59 en la ciudad de Pereira (Risaralda), el inmueble se identifica con los folios de matrícula inmobiliaria Nº 290-8743, N° 290-6870, N° 290-8119 y N° 290-9534 de la Oficina de Registro de Instrumentos Públicos de Pereira y se recibe como cuerpo cierto.</t>
  </si>
  <si>
    <t>El ARRENDADOR se obliga para con el ARRENDATARIO a entregarle a título de arrendamiento un inmueble, ubicado en la carrera 11 N° 13-21 del municipio de Santa Rosa de Cabal Risaralda, cuyos linderos se describen en la escritura pública N° 1333 del 17 de junio de 2004,  y se recibe como cuerpo cierto.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</si>
  <si>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</si>
  <si>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 xml:space="preserve">: El ARRENDADOR se obliga para con la FISCALIA GENERAL DE LA NACION - SUBDIRECCION REGIONAL DE APOYO EJE CAFETERO, entregar en calidad de arrendamiento el inmueble ubicado en la Carrera 13 N° 16-26 de la ciudad de Armenia Quindío para el funcionamiento de la Entidad. PARÁGRAFO: El área del inmueble corresponde a 2.877 metros cuadrados para oficinas y espacio para 27 parqueaderos. Los linderos se encuentran descritos en el certificado de libertad y tradición con matrícula inmobiliaria N° 280-11927 expedido por la oficina de registro de instrumentos públicos de Armenia Quindío, así como en la escritura pública N° 2544 del 25/11/2005 de la Notaría Tercera del Círculo de Armenia Quindío; el inmueble se recibe como cuerpo cierto. </t>
  </si>
  <si>
    <t>El ARRENDADOR se obliga para con la FISCALIA GENERAL DE LA NACION-SUBDIRECCION REGIONAL DE APOYO EJE CAFETERO, entregar en calidad de arrendamiento trece (13) espacios para el parqueadero de vehículos en el establecimiento de comercio denominado “Parqueadero La Giralda de la 13”, en la ciudad de Armenia Quindío.</t>
  </si>
  <si>
    <t>El ARRENDADOR se obliga para con el ARRENDATARIO a entregar a título de arrendamiento un inmueble ubicado en el kilómetro 3 vía Armenia – La Tebaida, vereda Santa Ana, municipio de Armenia (Quindío). Este inmueble se identifica con los folios de matrícula inmobiliaria Nº 280-75124 y 280-70949, de la Of de Rego de Instrumentos Públicos de Armenia, cuyos linderos se describen en las Escrituras Públicas  N° 2952 del 26 de septiembre de 1990 y 1328 de 12 de julio las que forman parte integral de este contrato.</t>
  </si>
  <si>
    <t xml:space="preserve">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 el inmueble se recibe como cuerpo cierto.  </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</si>
  <si>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</si>
  <si>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 del municipio de Calarcá Quindío.</t>
  </si>
  <si>
    <t>El ARRENDADOR se obliga para con el ARRENDATARIO a entregar a título de arrendamiento un inmueble ubicado en la carrera 16 4-07 del municipio de Circasia (Quindío). Este inmueble se identifica con los folios de matrícula inmobiliaria Nº 280-13979, de la Oficina de Registro de Instrumentos Públicos de Armenia, cuyos linderos se describen en la Escritura Pública N° 851 del 09-12-2008, las que forman parte integral de este contrato.</t>
  </si>
  <si>
    <t xml:space="preserve">El ARRENDADOR se obliga para con el ARRENDATARIO a entregarle a título de arrendamiento un inmueble ubicado en la calle 6 No. 6-23, Segundo Piso del Palacio Municipal de Aguadas – Caldas, con un área aproximada de 95 M2. Este inmueble se identifica con el folio de matrícula inmobiliaria Nº 102-7319, de la Oficina de Registro de Instrumentos Públicos de Aguadas Caldas, cuyos linderos se describen en la escritura pública N°512 de 1974, de la Notaría Única del municipio de Aguadas, Caldas, las cuales forman parte integrante de este contrato, inmueble que se recibe en arrendamiento como cuerpo cierto. </t>
  </si>
  <si>
    <t>El ARRENDADOR se obliga para con el ARRENDATARIO a entregarle a título de arrendamiento un espacio para parqueadero de los automotores del C.T.I. en el inmueble en la carrera 4 No. 18, en el Municipio de Anserma Caldas, con un área aproximada de 33 M2. Este inmueble se identifica con el folio de matrícula inmobiliaria Nº 103-6075, de la Oficina de Registro de Instrumentos Públicos de Anserma Caldas, cuyos linderos se describen en la Escritura Pública  N° 56 de 11 de febrero de 1983, la que forma parte integral de este contrato.</t>
  </si>
  <si>
    <t>El ARRENDADOR se obliga para con el ARRENDATARIO a entregarle a título de arrendamiento un inmueble ubicado en la carrera 4 N° 8–08, segundo nivel y local en la primera planta, con un área aproximada de 150 M2. Este inmueble se identifica con el folio de matrícula inmobiliaria Nº 103-74, de la Oficina de Registro de Instrumentos Públicos de Anserma Caldas, cuyos linderos se describen en la Escritura Pública  N° 0411 de 26 de mayo de 2009, la que forma parte integral de este contrato.</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</si>
  <si>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 cuyos linderos se describen en la Escritura Pública  N° 0388 de 15 de mayo de 2012, la que forma parte integral de este contrato.</t>
  </si>
  <si>
    <t xml:space="preserve">El ARRENDADOR se obliga para con el ARRENDATARIO a entregarle a título de arrendamiento un inmueble ubicado en la Calle 10 N° 6-39/41 del municipio de Chinchiná Caldas, para el funcionamiento de la Entidad. El área del inmueble corresponde a 1.117,07 metros cuadrados, distribuidos  en un sótano y cuatro (4) pisos. Los linderos se encuentran descritos en el certificado de libertad y tradición con matrícula inmobiliaria N° 100-68585 expedido por la Oficina de Registro de Instrumentos Públicos de Manizales Caldas, así como en la escritura pública N° 362 del 08/05/2017 de la Notaría Segunda del Círculo de Chinchiná Caldas; el inmueble se recibe como cuerpo cierto.  </t>
  </si>
  <si>
    <t>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cuyos linderos se describen en la escritura pública N° 965 del 06/06/1997 de la Notaría Única de La Dorada Caldas, la cual forma parte integrante de este contrato. El inmueble se recibe como cuerpo cierto.</t>
  </si>
  <si>
    <t>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cuyos linderos se describen en las Escritura Pública  N° 666 de la Notaría Tercera de Manizales, la que forma parte integral de este contrato. El inmueble se recibe como cuerpo cierto</t>
  </si>
  <si>
    <t>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de la Oficina de Registro de Instrumentos Públicos de Manizales, cuyos linderos se describen en la escritura pública N°414 del 5 de marzo de 2014, de la Notaría Primera de Manizales, la cual forma parte integrante de este contrato. El inmueble se recibe como cuerpo cierto.</t>
  </si>
  <si>
    <t>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cuyos linderos se describen en la Escritura Pública  N° 470 de 13 de septiembre de 2008, la que forma parte integral de este contrato.</t>
  </si>
  <si>
    <t>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cuyos linderos se describen en la escritura N° 147 del 21 de marzo de 1969, la que forma parte integral de este contrato.</t>
  </si>
  <si>
    <t>El ARRENDADOR se obliga para con el ARRENDATARIO a entregarle a título de arrendamiento un inmueble ubicado en la carrera 6 con calle 4, Edificio Palacio Municipal de Pensilvania Caldas, con un área aproximada de 52 M2. Este inmueble se identifica con el folio de matrícula inmobiliaria Nº 114-16796 de la Oficina de Registro de Instrumentos Públicos de Pensilvania Caldas, cuyos linderos se describen en la escritura N° 83 del 12 de marzo de 1915 de la Notaría Única de Pensilvania Caldas, la que forma parte integral de este contrato.</t>
  </si>
  <si>
    <t>El ARRENDADOR se obliga para con el ARRENDATARIO a entregarle a título de arrendamiento un inmueble ubicado en la calle 10 N° 8-30 del municipio de Riosucio Caldas, con un área de 136 M2. Este inmueble se identifica con el folio de matrícula inmobiliaria Nº 115-6508, de la Oficina de Registro de Instrumentos Públicos de Riosucio (Caldas), cuyos linderos se describen en las Escritura Pública  N° 669 de 1971, la que forma parte integral de este contrato. El inmueble se recibe como cuerpo cierto.</t>
  </si>
  <si>
    <t>El ARRENDADOR se obliga para con el ARRENDATARIO a entregarle a título de arrendamiento un inmueble ubicado en la calle 10 No. 6-39, Segundo Piso del Palacio Municipal de Salamina Caldas. Este inmueble se identifica con folios de matrícula inmobiliaria Nº 118-16142 y Nº 118-16143 de la Oficina de Registro de Instrumentos Públicos de Salamina Caldas, cuyos linderos se describen en la escritura pública N° 471 del 6 de noviembre de 1999, de la Notaría Única del municipio de Salamina Caldas, las cuales forman parte integrante de este contrato, inmueble que se recibe en arrendamiento como cuerpo cierto</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</si>
  <si>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186-5928, de la Oficina de Registro de Instrumentos Públicos de Nuquí Chocó, cuyos linderos se describen en la Escritura Pública  N° 55 de 03 de mayo de 2011, la que forma parte integral de este contrato; el inmueble se recibe como cuerpo cierto.</t>
  </si>
  <si>
    <t>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cuyos linderos se describen en la Escritura Pública  N° 117 de 08 de septiembre de 2009, la que forma parte integral de este contrato.</t>
  </si>
  <si>
    <t>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cuyos linderos se describen en la Escritura Pública  N° 747 de 10 de julio de 1998, la que forma parte integral de este contrato.</t>
  </si>
  <si>
    <t>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cuyos linderos se describen en la Escritura Pública  N° 329 de 08 de julio de 1987, la que forma parte integral de este contrato.</t>
  </si>
  <si>
    <t>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cuyos linderos se describen en la Escritura Pública  N° 89 de 02 de septiembre de 1999, la que forma parte integral de este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</si>
</sst>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10"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xf numFmtId="0" fontId="5" fillId="0" borderId="0"/>
  </cellStyleXfs>
  <cellXfs count="60">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6" fillId="0" borderId="0" xfId="0" applyFont="1" applyProtection="1">
      <protection locked="0"/>
    </xf>
    <xf numFmtId="0" fontId="6" fillId="0" borderId="0" xfId="0" applyFont="1"/>
    <xf numFmtId="0" fontId="6" fillId="0" borderId="1" xfId="19" applyNumberFormat="1" applyFont="1" applyFill="1" applyBorder="1" applyProtection="1">
      <alignment horizontal="right" vertical="center"/>
    </xf>
    <xf numFmtId="3" fontId="6" fillId="0" borderId="1" xfId="19" applyFont="1" applyBorder="1" applyProtection="1">
      <alignment horizontal="right" vertical="center"/>
    </xf>
    <xf numFmtId="49" fontId="6" fillId="0" borderId="1" xfId="13" applyFont="1" applyBorder="1" applyProtection="1">
      <alignment horizontal="left" vertical="center"/>
    </xf>
    <xf numFmtId="3" fontId="6" fillId="0" borderId="1" xfId="19" applyNumberFormat="1" applyFont="1" applyBorder="1" applyProtection="1">
      <alignment horizontal="right" vertical="center"/>
    </xf>
    <xf numFmtId="0" fontId="6" fillId="0" borderId="1" xfId="19" applyNumberFormat="1" applyFont="1" applyBorder="1" applyProtection="1">
      <alignment horizontal="right" vertical="center"/>
    </xf>
    <xf numFmtId="49" fontId="8" fillId="0" borderId="1" xfId="26" applyNumberFormat="1" applyFont="1" applyBorder="1" applyAlignment="1" applyProtection="1">
      <alignment horizontal="left" vertical="center"/>
    </xf>
    <xf numFmtId="3" fontId="6" fillId="7" borderId="1" xfId="19" applyFont="1" applyFill="1" applyBorder="1" applyProtection="1">
      <alignment horizontal="right" vertical="center"/>
    </xf>
    <xf numFmtId="3" fontId="6" fillId="0" borderId="1" xfId="19" applyFont="1" applyFill="1" applyBorder="1" applyProtection="1">
      <alignment horizontal="right" vertical="center"/>
    </xf>
    <xf numFmtId="0" fontId="6" fillId="7" borderId="1" xfId="19" applyNumberFormat="1" applyFont="1" applyFill="1" applyBorder="1" applyProtection="1">
      <alignment horizontal="right" vertical="center"/>
    </xf>
    <xf numFmtId="0" fontId="9" fillId="7" borderId="1" xfId="0" applyFont="1" applyFill="1" applyBorder="1" applyAlignment="1">
      <alignment horizontal="right" vertical="center" wrapText="1"/>
    </xf>
    <xf numFmtId="0" fontId="6" fillId="0" borderId="1" xfId="19" applyNumberFormat="1" applyFont="1" applyFill="1" applyBorder="1" applyAlignment="1" applyProtection="1">
      <alignment horizontal="right" vertical="center" wrapText="1"/>
    </xf>
    <xf numFmtId="1" fontId="6" fillId="0" borderId="0" xfId="0" applyNumberFormat="1" applyFont="1" applyProtection="1">
      <protection locked="0"/>
    </xf>
    <xf numFmtId="0" fontId="9" fillId="0"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49" fontId="6" fillId="0" borderId="1" xfId="13" applyFont="1" applyFill="1" applyBorder="1" applyProtection="1">
      <alignment horizontal="left" vertical="center"/>
    </xf>
    <xf numFmtId="49" fontId="4" fillId="0" borderId="1" xfId="26" applyNumberFormat="1" applyBorder="1" applyAlignment="1" applyProtection="1">
      <alignment horizontal="left" vertical="center"/>
    </xf>
    <xf numFmtId="3" fontId="6" fillId="0" borderId="1" xfId="19" applyNumberFormat="1" applyFont="1" applyFill="1" applyBorder="1" applyProtection="1">
      <alignment horizontal="right" vertical="center"/>
    </xf>
    <xf numFmtId="0" fontId="6" fillId="0" borderId="0" xfId="0" applyFont="1" applyProtection="1">
      <protection locked="0"/>
    </xf>
    <xf numFmtId="3" fontId="6" fillId="7" borderId="1" xfId="19" applyNumberFormat="1" applyFont="1" applyFill="1" applyBorder="1" applyProtection="1">
      <alignment horizontal="right" vertical="center"/>
    </xf>
    <xf numFmtId="49" fontId="6" fillId="7" borderId="1" xfId="13" applyFont="1" applyFill="1" applyBorder="1" applyProtection="1">
      <alignment horizontal="left" vertical="center"/>
    </xf>
    <xf numFmtId="49" fontId="8" fillId="7" borderId="1" xfId="26" applyNumberFormat="1" applyFont="1" applyFill="1" applyBorder="1" applyAlignment="1" applyProtection="1">
      <alignment horizontal="left" vertical="center"/>
    </xf>
    <xf numFmtId="0" fontId="6" fillId="7" borderId="0" xfId="0" applyFont="1" applyFill="1" applyProtection="1">
      <protection locked="0"/>
    </xf>
    <xf numFmtId="0" fontId="6" fillId="7" borderId="0" xfId="0" applyFont="1" applyFill="1"/>
    <xf numFmtId="0" fontId="6" fillId="0" borderId="0" xfId="0" applyFont="1" applyProtection="1">
      <protection locked="0"/>
    </xf>
    <xf numFmtId="49" fontId="9" fillId="0" borderId="1" xfId="0" applyNumberFormat="1" applyFont="1" applyBorder="1" applyAlignment="1">
      <alignment horizontal="justify" vertical="center" wrapText="1"/>
    </xf>
    <xf numFmtId="49" fontId="6" fillId="0" borderId="1" xfId="0" applyNumberFormat="1" applyFont="1" applyFill="1" applyBorder="1" applyAlignment="1">
      <alignment horizontal="justify" vertical="center" wrapText="1"/>
    </xf>
    <xf numFmtId="49" fontId="4" fillId="0" borderId="1" xfId="26" applyNumberFormat="1" applyFill="1" applyBorder="1" applyAlignment="1" applyProtection="1">
      <alignment horizontal="left" vertical="center"/>
    </xf>
    <xf numFmtId="0" fontId="6" fillId="0" borderId="0" xfId="0" applyFont="1" applyFill="1" applyProtection="1">
      <protection locked="0"/>
    </xf>
    <xf numFmtId="49" fontId="8" fillId="0" borderId="1" xfId="26" applyNumberFormat="1" applyFont="1" applyFill="1" applyBorder="1" applyAlignment="1" applyProtection="1">
      <alignment horizontal="left" vertical="center"/>
    </xf>
    <xf numFmtId="1" fontId="6" fillId="0" borderId="0" xfId="0" applyNumberFormat="1" applyFont="1" applyFill="1" applyProtection="1">
      <protection locked="0"/>
    </xf>
    <xf numFmtId="0" fontId="6" fillId="0" borderId="0" xfId="0" applyFont="1" applyFill="1"/>
    <xf numFmtId="3" fontId="6" fillId="0" borderId="0" xfId="0" applyNumberFormat="1" applyFont="1" applyFill="1" applyProtection="1">
      <protection locked="0"/>
    </xf>
    <xf numFmtId="0" fontId="7" fillId="2" borderId="1" xfId="6" applyFont="1" applyProtection="1">
      <alignment horizontal="left" vertical="center" wrapText="1"/>
    </xf>
    <xf numFmtId="0" fontId="6" fillId="0" borderId="0" xfId="0" applyFont="1" applyProtection="1">
      <protection locked="0"/>
    </xf>
    <xf numFmtId="1" fontId="6" fillId="0" borderId="0" xfId="0" applyNumberFormat="1" applyFont="1" applyProtection="1">
      <protection locked="0"/>
    </xf>
    <xf numFmtId="0" fontId="7" fillId="3" borderId="0" xfId="7" applyFont="1" applyAlignment="1" applyProtection="1">
      <alignment horizontal="center" vertical="center" wrapText="1"/>
    </xf>
    <xf numFmtId="0" fontId="6" fillId="0" borderId="1" xfId="19" applyNumberFormat="1" applyFont="1" applyFill="1" applyBorder="1" applyAlignment="1" applyProtection="1">
      <alignment vertical="center" wrapText="1"/>
    </xf>
    <xf numFmtId="0" fontId="6" fillId="7" borderId="1" xfId="19" applyNumberFormat="1" applyFont="1" applyFill="1" applyBorder="1" applyAlignment="1" applyProtection="1">
      <alignment horizontal="right" vertical="center" wrapText="1"/>
    </xf>
    <xf numFmtId="0" fontId="6" fillId="0" borderId="0" xfId="0" applyFont="1" applyFill="1" applyAlignment="1" applyProtection="1">
      <alignment wrapText="1"/>
      <protection locked="0"/>
    </xf>
    <xf numFmtId="0" fontId="6" fillId="0" borderId="0" xfId="0" applyFont="1" applyFill="1" applyAlignment="1">
      <alignment wrapText="1"/>
    </xf>
    <xf numFmtId="0" fontId="6" fillId="0" borderId="0" xfId="0" applyFont="1" applyAlignment="1" applyProtection="1">
      <alignment wrapText="1"/>
      <protection locked="0"/>
    </xf>
    <xf numFmtId="0" fontId="7" fillId="3" borderId="0" xfId="7" applyFont="1" applyAlignment="1" applyProtection="1">
      <alignment horizontal="center" vertical="center"/>
    </xf>
    <xf numFmtId="0" fontId="6" fillId="0" borderId="0" xfId="0" applyFont="1" applyFill="1" applyAlignment="1" applyProtection="1">
      <protection locked="0"/>
    </xf>
    <xf numFmtId="0" fontId="6" fillId="0" borderId="0" xfId="0" applyFont="1" applyFill="1" applyAlignment="1"/>
    <xf numFmtId="0" fontId="6" fillId="0" borderId="0" xfId="0" applyFont="1" applyAlignment="1" applyProtection="1">
      <protection locked="0"/>
    </xf>
    <xf numFmtId="0" fontId="6" fillId="0" borderId="1" xfId="0" applyFont="1" applyFill="1" applyBorder="1" applyAlignment="1">
      <alignment horizontal="justify" vertical="center" wrapText="1"/>
    </xf>
    <xf numFmtId="1" fontId="7" fillId="3" borderId="0" xfId="7" applyNumberFormat="1" applyFont="1" applyAlignment="1" applyProtection="1">
      <alignment horizontal="center" vertical="center" wrapText="1"/>
      <protection locked="0"/>
    </xf>
    <xf numFmtId="0" fontId="6" fillId="0" borderId="0" xfId="0" applyFont="1" applyAlignment="1">
      <alignment wrapText="1"/>
    </xf>
    <xf numFmtId="3" fontId="6" fillId="0" borderId="1" xfId="19" applyFont="1" applyBorder="1" applyAlignment="1" applyProtection="1">
      <alignment horizontal="right" vertical="center" wrapText="1"/>
    </xf>
    <xf numFmtId="3" fontId="6" fillId="7" borderId="1" xfId="19" applyFont="1" applyFill="1" applyBorder="1" applyAlignment="1" applyProtection="1">
      <alignment horizontal="right" vertical="center" wrapText="1"/>
    </xf>
    <xf numFmtId="3" fontId="6" fillId="0" borderId="1" xfId="19" applyFont="1" applyFill="1" applyBorder="1" applyAlignment="1" applyProtection="1">
      <alignment horizontal="right" vertical="center" wrapText="1"/>
    </xf>
    <xf numFmtId="49" fontId="6" fillId="0" borderId="1" xfId="13" applyFont="1" applyBorder="1" applyAlignment="1" applyProtection="1">
      <alignment horizontal="left" vertical="center" wrapText="1"/>
    </xf>
    <xf numFmtId="49" fontId="6" fillId="7" borderId="1" xfId="13" applyFont="1" applyFill="1" applyBorder="1" applyAlignment="1" applyProtection="1">
      <alignment horizontal="left" vertical="center" wrapText="1"/>
    </xf>
    <xf numFmtId="49" fontId="6" fillId="0" borderId="1" xfId="13" applyFont="1" applyFill="1" applyBorder="1" applyAlignment="1" applyProtection="1">
      <alignment horizontal="left" vertical="center" wrapText="1"/>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ormal 6" xfId="27" xr:uid="{00000000-0005-0000-0000-00001800000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tovar@fiscalia.gov.co" TargetMode="External"/><Relationship Id="rId18" Type="http://schemas.openxmlformats.org/officeDocument/2006/relationships/hyperlink" Target="mailto:diego.betancourth@fiscalia.gov.co" TargetMode="External"/><Relationship Id="rId26" Type="http://schemas.openxmlformats.org/officeDocument/2006/relationships/hyperlink" Target="mailto:diego.betancourth@fiscalia.gov.co" TargetMode="External"/><Relationship Id="rId39" Type="http://schemas.openxmlformats.org/officeDocument/2006/relationships/hyperlink" Target="mailto:magda.herrerav@fiscalia.gov.co" TargetMode="External"/><Relationship Id="rId21" Type="http://schemas.openxmlformats.org/officeDocument/2006/relationships/hyperlink" Target="mailto:jaime.fernandez@fiscalia.gov.co" TargetMode="External"/><Relationship Id="rId34" Type="http://schemas.openxmlformats.org/officeDocument/2006/relationships/hyperlink" Target="mailto:diego.betancourth@fiscalia.gov.co" TargetMode="External"/><Relationship Id="rId42" Type="http://schemas.openxmlformats.org/officeDocument/2006/relationships/hyperlink" Target="mailto:emira.lopez@fiscalia.gov.co" TargetMode="External"/><Relationship Id="rId47" Type="http://schemas.openxmlformats.org/officeDocument/2006/relationships/printerSettings" Target="../printerSettings/printerSettings1.bin"/><Relationship Id="rId7" Type="http://schemas.openxmlformats.org/officeDocument/2006/relationships/hyperlink" Target="mailto:jose.tovar@fiscalia.gov.co" TargetMode="External"/><Relationship Id="rId2" Type="http://schemas.openxmlformats.org/officeDocument/2006/relationships/hyperlink" Target="mailto:fernando.lozano@fiscalia.gov.co" TargetMode="External"/><Relationship Id="rId16" Type="http://schemas.openxmlformats.org/officeDocument/2006/relationships/hyperlink" Target="mailto:jose.tovar@fiscalia.gov.co" TargetMode="External"/><Relationship Id="rId29" Type="http://schemas.openxmlformats.org/officeDocument/2006/relationships/hyperlink" Target="mailto:diego.betancourth@fiscalia.gov.co" TargetMode="External"/><Relationship Id="rId1" Type="http://schemas.openxmlformats.org/officeDocument/2006/relationships/hyperlink" Target="mailto:jaime.fernandez@fiscalia.gov.co" TargetMode="External"/><Relationship Id="rId6" Type="http://schemas.openxmlformats.org/officeDocument/2006/relationships/hyperlink" Target="mailto:jose.tovar@fiscalia.gov.co" TargetMode="External"/><Relationship Id="rId11" Type="http://schemas.openxmlformats.org/officeDocument/2006/relationships/hyperlink" Target="mailto:jaime.fernandez@fiscalia.gov.co" TargetMode="External"/><Relationship Id="rId24" Type="http://schemas.openxmlformats.org/officeDocument/2006/relationships/hyperlink" Target="mailto:diego.betancourth@fiscalia.gov.co" TargetMode="External"/><Relationship Id="rId32" Type="http://schemas.openxmlformats.org/officeDocument/2006/relationships/hyperlink" Target="mailto:diego.betancourth@fiscalia.gov.co" TargetMode="External"/><Relationship Id="rId37" Type="http://schemas.openxmlformats.org/officeDocument/2006/relationships/hyperlink" Target="mailto:jaime.fernandez@fiscalia.gov.co" TargetMode="External"/><Relationship Id="rId40" Type="http://schemas.openxmlformats.org/officeDocument/2006/relationships/hyperlink" Target="mailto:jose.tovar@fiscalia.gov.co" TargetMode="External"/><Relationship Id="rId45" Type="http://schemas.openxmlformats.org/officeDocument/2006/relationships/hyperlink" Target="mailto:emira.lopez@fiscalia.gov.co" TargetMode="External"/><Relationship Id="rId5" Type="http://schemas.openxmlformats.org/officeDocument/2006/relationships/hyperlink" Target="mailto:jaime.fernandez@fiscalia.gov.co" TargetMode="External"/><Relationship Id="rId15" Type="http://schemas.openxmlformats.org/officeDocument/2006/relationships/hyperlink" Target="mailto:pedro.moron@fiscalia.gov.co" TargetMode="External"/><Relationship Id="rId23" Type="http://schemas.openxmlformats.org/officeDocument/2006/relationships/hyperlink" Target="mailto:diego.betancourth@fiscalia.gov.co" TargetMode="External"/><Relationship Id="rId28" Type="http://schemas.openxmlformats.org/officeDocument/2006/relationships/hyperlink" Target="mailto:diego.betancourth@fiscalia.gov.co" TargetMode="External"/><Relationship Id="rId36" Type="http://schemas.openxmlformats.org/officeDocument/2006/relationships/hyperlink" Target="mailto:jaime.fernandez@fiscalia.gov.co" TargetMode="External"/><Relationship Id="rId10" Type="http://schemas.openxmlformats.org/officeDocument/2006/relationships/hyperlink" Target="mailto:jose.tovar@fiscalia.gov.co" TargetMode="External"/><Relationship Id="rId19" Type="http://schemas.openxmlformats.org/officeDocument/2006/relationships/hyperlink" Target="mailto:jaime.fernandez@fiscalia.gov.co" TargetMode="External"/><Relationship Id="rId31" Type="http://schemas.openxmlformats.org/officeDocument/2006/relationships/hyperlink" Target="mailto:jaime.fernandez@fiscalia.gov.co" TargetMode="External"/><Relationship Id="rId44" Type="http://schemas.openxmlformats.org/officeDocument/2006/relationships/hyperlink" Target="mailto:emira.lopez@fiscalia.gov.co" TargetMode="External"/><Relationship Id="rId4" Type="http://schemas.openxmlformats.org/officeDocument/2006/relationships/hyperlink" Target="mailto:julio.cano@fiscalia.gov.co" TargetMode="External"/><Relationship Id="rId9" Type="http://schemas.openxmlformats.org/officeDocument/2006/relationships/hyperlink" Target="mailto:diego.betancourth@fiscalia.gov.co" TargetMode="External"/><Relationship Id="rId14" Type="http://schemas.openxmlformats.org/officeDocument/2006/relationships/hyperlink" Target="mailto:sara.velasco@fiscalia.gov.co" TargetMode="External"/><Relationship Id="rId22" Type="http://schemas.openxmlformats.org/officeDocument/2006/relationships/hyperlink" Target="mailto:jaime.fernandez@fiscalia.gov.co" TargetMode="External"/><Relationship Id="rId27" Type="http://schemas.openxmlformats.org/officeDocument/2006/relationships/hyperlink" Target="mailto:diego.betancourth@fiscalia.gov.co" TargetMode="External"/><Relationship Id="rId30" Type="http://schemas.openxmlformats.org/officeDocument/2006/relationships/hyperlink" Target="mailto:diego.betancourth@fiscalia.gov.co" TargetMode="External"/><Relationship Id="rId35" Type="http://schemas.openxmlformats.org/officeDocument/2006/relationships/hyperlink" Target="mailto:diego.betancourth@fiscalia.gov.co" TargetMode="External"/><Relationship Id="rId43" Type="http://schemas.openxmlformats.org/officeDocument/2006/relationships/hyperlink" Target="mailto:emira.lopez@fiscalia.gov.co" TargetMode="External"/><Relationship Id="rId8" Type="http://schemas.openxmlformats.org/officeDocument/2006/relationships/hyperlink" Target="mailto:jose.tovar@fiscalia.gov.co" TargetMode="External"/><Relationship Id="rId3" Type="http://schemas.openxmlformats.org/officeDocument/2006/relationships/hyperlink" Target="mailto:jaime.fernandez@fiscalia.gov.co" TargetMode="External"/><Relationship Id="rId12" Type="http://schemas.openxmlformats.org/officeDocument/2006/relationships/hyperlink" Target="mailto:diego.betancourth@fiscalia.gov.co" TargetMode="External"/><Relationship Id="rId17" Type="http://schemas.openxmlformats.org/officeDocument/2006/relationships/hyperlink" Target="mailto:diego.betancourth@fiscalia.gov.co" TargetMode="External"/><Relationship Id="rId25" Type="http://schemas.openxmlformats.org/officeDocument/2006/relationships/hyperlink" Target="mailto:diego.betancourth@fiscalia.gov.co" TargetMode="External"/><Relationship Id="rId33" Type="http://schemas.openxmlformats.org/officeDocument/2006/relationships/hyperlink" Target="mailto:diego.betancourth@fiscalia.gov.co" TargetMode="External"/><Relationship Id="rId38" Type="http://schemas.openxmlformats.org/officeDocument/2006/relationships/hyperlink" Target="mailto:jaime.fernandez@fiscalia.gov.co" TargetMode="External"/><Relationship Id="rId46" Type="http://schemas.openxmlformats.org/officeDocument/2006/relationships/hyperlink" Target="mailto:edinson.castro@fiscalia.gov.co" TargetMode="External"/><Relationship Id="rId20" Type="http://schemas.openxmlformats.org/officeDocument/2006/relationships/hyperlink" Target="mailto:diego.betancourth@fiscalia.gov.co" TargetMode="External"/><Relationship Id="rId41" Type="http://schemas.openxmlformats.org/officeDocument/2006/relationships/hyperlink" Target="mailto:emira.lop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9"/>
  <sheetViews>
    <sheetView tabSelected="1" zoomScale="115" zoomScaleNormal="115" workbookViewId="0">
      <selection activeCell="B7" sqref="B7"/>
    </sheetView>
  </sheetViews>
  <sheetFormatPr baseColWidth="10" defaultColWidth="9.140625" defaultRowHeight="12.75" x14ac:dyDescent="0.2"/>
  <cols>
    <col min="1" max="1" width="22.28515625" style="46" customWidth="1"/>
    <col min="2" max="2" width="70.140625" style="46" customWidth="1"/>
    <col min="3" max="5" width="18.28515625" style="4" customWidth="1"/>
    <col min="6" max="6" width="23.85546875" style="4" customWidth="1"/>
    <col min="7" max="8" width="15.42578125" style="4" customWidth="1"/>
    <col min="9" max="9" width="15.42578125" style="17" customWidth="1"/>
    <col min="10" max="10" width="21.5703125" style="17" customWidth="1"/>
    <col min="11" max="11" width="19" style="4" customWidth="1"/>
    <col min="12" max="12" width="16.7109375" style="4" customWidth="1"/>
    <col min="13" max="13" width="23" style="46" customWidth="1"/>
    <col min="14" max="14" width="16.140625" style="4" bestFit="1" customWidth="1"/>
    <col min="15" max="15" width="23.5703125" style="46" customWidth="1"/>
    <col min="16" max="16" width="16.7109375" style="4" customWidth="1"/>
    <col min="17" max="17" width="27.42578125" style="50" customWidth="1"/>
    <col min="18" max="18" width="9.140625" style="4" customWidth="1"/>
    <col min="19" max="16384" width="9.140625" style="5"/>
  </cols>
  <sheetData>
    <row r="1" spans="1:18" x14ac:dyDescent="0.2">
      <c r="A1" s="38" t="s">
        <v>2294</v>
      </c>
      <c r="B1" s="39"/>
      <c r="C1" s="39"/>
      <c r="D1" s="39"/>
      <c r="E1" s="39"/>
      <c r="F1" s="39"/>
      <c r="G1" s="39"/>
      <c r="H1" s="39"/>
      <c r="I1" s="40"/>
      <c r="J1" s="40"/>
      <c r="K1" s="39"/>
      <c r="L1" s="39"/>
      <c r="M1" s="39"/>
      <c r="N1" s="39"/>
      <c r="O1" s="39"/>
      <c r="P1" s="39"/>
      <c r="Q1" s="39"/>
    </row>
    <row r="2" spans="1:18" x14ac:dyDescent="0.2">
      <c r="A2" s="39"/>
      <c r="B2" s="39"/>
      <c r="C2" s="39"/>
      <c r="D2" s="39"/>
      <c r="E2" s="39"/>
      <c r="F2" s="39"/>
      <c r="G2" s="39"/>
      <c r="H2" s="39"/>
      <c r="I2" s="40"/>
      <c r="J2" s="40"/>
      <c r="K2" s="39"/>
      <c r="L2" s="39"/>
      <c r="M2" s="39"/>
      <c r="N2" s="39"/>
      <c r="O2" s="39"/>
      <c r="P2" s="39"/>
      <c r="Q2" s="39"/>
    </row>
    <row r="3" spans="1:18" x14ac:dyDescent="0.2">
      <c r="A3" s="39"/>
      <c r="B3" s="39"/>
      <c r="C3" s="39"/>
      <c r="D3" s="39"/>
      <c r="E3" s="39"/>
      <c r="F3" s="39"/>
      <c r="G3" s="39"/>
      <c r="H3" s="39"/>
      <c r="I3" s="40"/>
      <c r="J3" s="40"/>
      <c r="K3" s="39"/>
      <c r="L3" s="39"/>
      <c r="M3" s="39"/>
      <c r="N3" s="39"/>
      <c r="O3" s="39"/>
      <c r="P3" s="39"/>
      <c r="Q3" s="39"/>
    </row>
    <row r="4" spans="1:18" s="53" customFormat="1" ht="70.5" customHeight="1" x14ac:dyDescent="0.2">
      <c r="A4" s="41" t="s">
        <v>2295</v>
      </c>
      <c r="B4" s="41" t="s">
        <v>2296</v>
      </c>
      <c r="C4" s="41" t="s">
        <v>2297</v>
      </c>
      <c r="D4" s="41" t="s">
        <v>2298</v>
      </c>
      <c r="E4" s="41" t="s">
        <v>2299</v>
      </c>
      <c r="F4" s="41" t="s">
        <v>5</v>
      </c>
      <c r="G4" s="41" t="s">
        <v>4</v>
      </c>
      <c r="H4" s="41" t="s">
        <v>29</v>
      </c>
      <c r="I4" s="52" t="s">
        <v>2300</v>
      </c>
      <c r="J4" s="52" t="s">
        <v>2301</v>
      </c>
      <c r="K4" s="41" t="s">
        <v>140</v>
      </c>
      <c r="L4" s="41" t="s">
        <v>68</v>
      </c>
      <c r="M4" s="41" t="s">
        <v>2302</v>
      </c>
      <c r="N4" s="41" t="s">
        <v>3</v>
      </c>
      <c r="O4" s="41" t="s">
        <v>2303</v>
      </c>
      <c r="P4" s="41" t="s">
        <v>2304</v>
      </c>
      <c r="Q4" s="47" t="s">
        <v>2305</v>
      </c>
      <c r="R4" s="46"/>
    </row>
    <row r="5" spans="1:18" ht="63.75" x14ac:dyDescent="0.2">
      <c r="A5" s="16" t="s">
        <v>2329</v>
      </c>
      <c r="B5" s="18" t="s">
        <v>2330</v>
      </c>
      <c r="C5" s="7">
        <v>1</v>
      </c>
      <c r="D5" s="7">
        <v>2</v>
      </c>
      <c r="E5" s="7">
        <v>11</v>
      </c>
      <c r="F5" s="7">
        <v>1</v>
      </c>
      <c r="G5" s="8" t="s">
        <v>52</v>
      </c>
      <c r="H5" s="7">
        <v>1</v>
      </c>
      <c r="I5" s="9">
        <v>16000000</v>
      </c>
      <c r="J5" s="9">
        <v>16000000</v>
      </c>
      <c r="K5" s="9">
        <v>0</v>
      </c>
      <c r="L5" s="13">
        <v>0</v>
      </c>
      <c r="M5" s="54" t="s">
        <v>2306</v>
      </c>
      <c r="N5" s="8" t="s">
        <v>1856</v>
      </c>
      <c r="O5" s="57" t="s">
        <v>2331</v>
      </c>
      <c r="P5" s="10">
        <v>3515117</v>
      </c>
      <c r="Q5" s="11" t="s">
        <v>2332</v>
      </c>
    </row>
    <row r="6" spans="1:18" ht="38.25" x14ac:dyDescent="0.2">
      <c r="A6" s="16">
        <v>72101506</v>
      </c>
      <c r="B6" s="18" t="s">
        <v>2319</v>
      </c>
      <c r="C6" s="7">
        <v>1</v>
      </c>
      <c r="D6" s="7">
        <v>1</v>
      </c>
      <c r="E6" s="7">
        <v>11</v>
      </c>
      <c r="F6" s="7">
        <v>1</v>
      </c>
      <c r="G6" s="8" t="s">
        <v>95</v>
      </c>
      <c r="H6" s="7">
        <v>1</v>
      </c>
      <c r="I6" s="9">
        <v>32500000</v>
      </c>
      <c r="J6" s="9">
        <v>32500000</v>
      </c>
      <c r="K6" s="9">
        <v>0</v>
      </c>
      <c r="L6" s="13">
        <v>0</v>
      </c>
      <c r="M6" s="54" t="s">
        <v>2306</v>
      </c>
      <c r="N6" s="8" t="s">
        <v>759</v>
      </c>
      <c r="O6" s="57" t="s">
        <v>2315</v>
      </c>
      <c r="P6" s="10">
        <v>3515117</v>
      </c>
      <c r="Q6" s="11" t="s">
        <v>2316</v>
      </c>
    </row>
    <row r="7" spans="1:18" ht="38.25" x14ac:dyDescent="0.2">
      <c r="A7" s="42">
        <v>80131502</v>
      </c>
      <c r="B7" s="18" t="s">
        <v>2350</v>
      </c>
      <c r="C7" s="13">
        <v>1</v>
      </c>
      <c r="D7" s="7">
        <v>1</v>
      </c>
      <c r="E7" s="7">
        <v>10</v>
      </c>
      <c r="F7" s="7">
        <v>1</v>
      </c>
      <c r="G7" s="8" t="s">
        <v>95</v>
      </c>
      <c r="H7" s="7">
        <v>1</v>
      </c>
      <c r="I7" s="9">
        <v>501608800</v>
      </c>
      <c r="J7" s="9">
        <v>501608800</v>
      </c>
      <c r="K7" s="9">
        <v>0</v>
      </c>
      <c r="L7" s="13">
        <v>1</v>
      </c>
      <c r="M7" s="54" t="s">
        <v>2306</v>
      </c>
      <c r="N7" s="8" t="s">
        <v>759</v>
      </c>
      <c r="O7" s="57" t="s">
        <v>2315</v>
      </c>
      <c r="P7" s="10">
        <v>3515117</v>
      </c>
      <c r="Q7" s="11" t="s">
        <v>2316</v>
      </c>
    </row>
    <row r="8" spans="1:18" ht="63.75" x14ac:dyDescent="0.2">
      <c r="A8" s="43" t="s">
        <v>2313</v>
      </c>
      <c r="B8" s="18" t="s">
        <v>2334</v>
      </c>
      <c r="C8" s="12">
        <v>1</v>
      </c>
      <c r="D8" s="7">
        <v>1</v>
      </c>
      <c r="E8" s="7">
        <v>11</v>
      </c>
      <c r="F8" s="7">
        <v>1</v>
      </c>
      <c r="G8" s="8" t="s">
        <v>95</v>
      </c>
      <c r="H8" s="7">
        <v>1</v>
      </c>
      <c r="I8" s="9">
        <v>310000000</v>
      </c>
      <c r="J8" s="9">
        <v>310000000</v>
      </c>
      <c r="K8" s="9">
        <v>0</v>
      </c>
      <c r="L8" s="13">
        <v>0</v>
      </c>
      <c r="M8" s="54" t="s">
        <v>2306</v>
      </c>
      <c r="N8" s="8" t="s">
        <v>1856</v>
      </c>
      <c r="O8" s="57" t="s">
        <v>2323</v>
      </c>
      <c r="P8" s="10">
        <v>3515117</v>
      </c>
      <c r="Q8" s="11" t="s">
        <v>2318</v>
      </c>
    </row>
    <row r="9" spans="1:18" ht="76.5" x14ac:dyDescent="0.2">
      <c r="A9" s="16" t="s">
        <v>2333</v>
      </c>
      <c r="B9" s="51" t="s">
        <v>2353</v>
      </c>
      <c r="C9" s="12">
        <v>2</v>
      </c>
      <c r="D9" s="7">
        <v>2</v>
      </c>
      <c r="E9" s="13">
        <v>9</v>
      </c>
      <c r="F9" s="7">
        <v>1</v>
      </c>
      <c r="G9" s="8" t="s">
        <v>52</v>
      </c>
      <c r="H9" s="7">
        <v>1</v>
      </c>
      <c r="I9" s="9">
        <v>37100000</v>
      </c>
      <c r="J9" s="9">
        <v>37100000</v>
      </c>
      <c r="K9" s="9">
        <v>0</v>
      </c>
      <c r="L9" s="13">
        <v>0</v>
      </c>
      <c r="M9" s="54" t="s">
        <v>2306</v>
      </c>
      <c r="N9" s="8" t="s">
        <v>1856</v>
      </c>
      <c r="O9" s="57" t="s">
        <v>2331</v>
      </c>
      <c r="P9" s="10">
        <v>3515117</v>
      </c>
      <c r="Q9" s="11" t="s">
        <v>2332</v>
      </c>
    </row>
    <row r="10" spans="1:18" ht="51" x14ac:dyDescent="0.2">
      <c r="A10" s="43" t="s">
        <v>2335</v>
      </c>
      <c r="B10" s="18" t="s">
        <v>2354</v>
      </c>
      <c r="C10" s="12">
        <v>4</v>
      </c>
      <c r="D10" s="7">
        <v>5</v>
      </c>
      <c r="E10" s="13">
        <v>3</v>
      </c>
      <c r="F10" s="7">
        <v>1</v>
      </c>
      <c r="G10" s="8" t="s">
        <v>37</v>
      </c>
      <c r="H10" s="7">
        <v>1</v>
      </c>
      <c r="I10" s="9">
        <v>240000000</v>
      </c>
      <c r="J10" s="9">
        <v>240000000</v>
      </c>
      <c r="K10" s="9">
        <v>0</v>
      </c>
      <c r="L10" s="13">
        <v>0</v>
      </c>
      <c r="M10" s="54" t="s">
        <v>2306</v>
      </c>
      <c r="N10" s="8" t="s">
        <v>1856</v>
      </c>
      <c r="O10" s="57" t="s">
        <v>2324</v>
      </c>
      <c r="P10" s="10">
        <v>3515117</v>
      </c>
      <c r="Q10" s="11" t="s">
        <v>2310</v>
      </c>
    </row>
    <row r="11" spans="1:18" ht="76.5" x14ac:dyDescent="0.2">
      <c r="A11" s="16" t="s">
        <v>2307</v>
      </c>
      <c r="B11" s="18" t="s">
        <v>2351</v>
      </c>
      <c r="C11" s="7">
        <v>3</v>
      </c>
      <c r="D11" s="7">
        <v>3</v>
      </c>
      <c r="E11" s="7">
        <v>9</v>
      </c>
      <c r="F11" s="7">
        <v>1</v>
      </c>
      <c r="G11" s="8" t="s">
        <v>52</v>
      </c>
      <c r="H11" s="7">
        <v>1</v>
      </c>
      <c r="I11" s="9">
        <v>42500000</v>
      </c>
      <c r="J11" s="9">
        <v>42500000</v>
      </c>
      <c r="K11" s="9">
        <v>0</v>
      </c>
      <c r="L11" s="13">
        <v>0</v>
      </c>
      <c r="M11" s="54" t="s">
        <v>2306</v>
      </c>
      <c r="N11" s="8" t="s">
        <v>1856</v>
      </c>
      <c r="O11" s="57" t="s">
        <v>2308</v>
      </c>
      <c r="P11" s="10">
        <v>3515117</v>
      </c>
      <c r="Q11" s="11" t="s">
        <v>2309</v>
      </c>
    </row>
    <row r="12" spans="1:18" ht="38.25" x14ac:dyDescent="0.2">
      <c r="A12" s="16">
        <v>72101511</v>
      </c>
      <c r="B12" s="18" t="s">
        <v>2322</v>
      </c>
      <c r="C12" s="12">
        <v>3</v>
      </c>
      <c r="D12" s="7">
        <v>4</v>
      </c>
      <c r="E12" s="7">
        <v>8</v>
      </c>
      <c r="F12" s="7">
        <v>1</v>
      </c>
      <c r="G12" s="8" t="s">
        <v>37</v>
      </c>
      <c r="H12" s="7">
        <v>1</v>
      </c>
      <c r="I12" s="9">
        <v>150000000</v>
      </c>
      <c r="J12" s="9">
        <v>150000000</v>
      </c>
      <c r="K12" s="9">
        <v>0</v>
      </c>
      <c r="L12" s="13">
        <v>0</v>
      </c>
      <c r="M12" s="54" t="s">
        <v>2306</v>
      </c>
      <c r="N12" s="8" t="s">
        <v>1856</v>
      </c>
      <c r="O12" s="57" t="s">
        <v>2315</v>
      </c>
      <c r="P12" s="10">
        <v>3515117</v>
      </c>
      <c r="Q12" s="11" t="s">
        <v>2316</v>
      </c>
    </row>
    <row r="13" spans="1:18" ht="63.75" x14ac:dyDescent="0.2">
      <c r="A13" s="16" t="s">
        <v>2321</v>
      </c>
      <c r="B13" s="19" t="s">
        <v>2336</v>
      </c>
      <c r="C13" s="12">
        <v>3</v>
      </c>
      <c r="D13" s="7">
        <v>3</v>
      </c>
      <c r="E13" s="7">
        <v>9</v>
      </c>
      <c r="F13" s="7">
        <v>1</v>
      </c>
      <c r="G13" s="8" t="s">
        <v>52</v>
      </c>
      <c r="H13" s="7">
        <v>1</v>
      </c>
      <c r="I13" s="9">
        <v>100000000</v>
      </c>
      <c r="J13" s="9">
        <v>100000000</v>
      </c>
      <c r="K13" s="9">
        <v>0</v>
      </c>
      <c r="L13" s="13">
        <v>0</v>
      </c>
      <c r="M13" s="54" t="s">
        <v>2306</v>
      </c>
      <c r="N13" s="8" t="s">
        <v>1856</v>
      </c>
      <c r="O13" s="57" t="s">
        <v>2308</v>
      </c>
      <c r="P13" s="10">
        <v>3515117</v>
      </c>
      <c r="Q13" s="11" t="s">
        <v>2309</v>
      </c>
    </row>
    <row r="14" spans="1:18" ht="51" x14ac:dyDescent="0.2">
      <c r="A14" s="16" t="s">
        <v>2314</v>
      </c>
      <c r="B14" s="19" t="s">
        <v>2337</v>
      </c>
      <c r="C14" s="7">
        <v>3</v>
      </c>
      <c r="D14" s="7">
        <v>3</v>
      </c>
      <c r="E14" s="7">
        <v>9</v>
      </c>
      <c r="F14" s="7">
        <v>1</v>
      </c>
      <c r="G14" s="8" t="s">
        <v>52</v>
      </c>
      <c r="H14" s="7">
        <v>1</v>
      </c>
      <c r="I14" s="9">
        <v>20000000</v>
      </c>
      <c r="J14" s="9">
        <v>20000000</v>
      </c>
      <c r="K14" s="9">
        <v>0</v>
      </c>
      <c r="L14" s="13">
        <v>0</v>
      </c>
      <c r="M14" s="54" t="s">
        <v>2306</v>
      </c>
      <c r="N14" s="8" t="s">
        <v>1856</v>
      </c>
      <c r="O14" s="57" t="s">
        <v>2308</v>
      </c>
      <c r="P14" s="10">
        <v>3515117</v>
      </c>
      <c r="Q14" s="11" t="s">
        <v>2309</v>
      </c>
    </row>
    <row r="15" spans="1:18" ht="63.75" x14ac:dyDescent="0.2">
      <c r="A15" s="15" t="s">
        <v>2320</v>
      </c>
      <c r="B15" s="19" t="s">
        <v>2338</v>
      </c>
      <c r="C15" s="7">
        <v>3</v>
      </c>
      <c r="D15" s="7">
        <v>3</v>
      </c>
      <c r="E15" s="7">
        <v>9</v>
      </c>
      <c r="F15" s="7">
        <v>1</v>
      </c>
      <c r="G15" s="8" t="s">
        <v>52</v>
      </c>
      <c r="H15" s="7">
        <v>1</v>
      </c>
      <c r="I15" s="9">
        <v>100000000</v>
      </c>
      <c r="J15" s="9">
        <v>100000000</v>
      </c>
      <c r="K15" s="9">
        <v>0</v>
      </c>
      <c r="L15" s="13">
        <v>0</v>
      </c>
      <c r="M15" s="54" t="s">
        <v>2306</v>
      </c>
      <c r="N15" s="8" t="s">
        <v>759</v>
      </c>
      <c r="O15" s="57" t="s">
        <v>2308</v>
      </c>
      <c r="P15" s="10">
        <v>3515117</v>
      </c>
      <c r="Q15" s="11" t="s">
        <v>2309</v>
      </c>
    </row>
    <row r="16" spans="1:18" ht="38.25" x14ac:dyDescent="0.2">
      <c r="A16" s="16" t="s">
        <v>2349</v>
      </c>
      <c r="B16" s="18" t="s">
        <v>2325</v>
      </c>
      <c r="C16" s="7">
        <v>4</v>
      </c>
      <c r="D16" s="7">
        <v>5</v>
      </c>
      <c r="E16" s="7">
        <v>3</v>
      </c>
      <c r="F16" s="7">
        <v>1</v>
      </c>
      <c r="G16" s="8" t="s">
        <v>37</v>
      </c>
      <c r="H16" s="7">
        <v>1</v>
      </c>
      <c r="I16" s="9">
        <v>200000000</v>
      </c>
      <c r="J16" s="9">
        <v>200000000</v>
      </c>
      <c r="K16" s="9">
        <v>0</v>
      </c>
      <c r="L16" s="13">
        <v>0</v>
      </c>
      <c r="M16" s="54" t="s">
        <v>2306</v>
      </c>
      <c r="N16" s="8" t="s">
        <v>1856</v>
      </c>
      <c r="O16" s="57" t="s">
        <v>2324</v>
      </c>
      <c r="P16" s="10">
        <v>3515117</v>
      </c>
      <c r="Q16" s="11" t="s">
        <v>2310</v>
      </c>
    </row>
    <row r="17" spans="1:18" ht="51" x14ac:dyDescent="0.2">
      <c r="A17" s="16" t="s">
        <v>2328</v>
      </c>
      <c r="B17" s="18" t="s">
        <v>2327</v>
      </c>
      <c r="C17" s="13">
        <v>2</v>
      </c>
      <c r="D17" s="13">
        <v>2</v>
      </c>
      <c r="E17" s="13">
        <v>1</v>
      </c>
      <c r="F17" s="7">
        <v>1</v>
      </c>
      <c r="G17" s="8" t="s">
        <v>52</v>
      </c>
      <c r="H17" s="7">
        <v>1</v>
      </c>
      <c r="I17" s="9">
        <v>40000000</v>
      </c>
      <c r="J17" s="9">
        <v>40000000</v>
      </c>
      <c r="K17" s="9">
        <v>0</v>
      </c>
      <c r="L17" s="13">
        <v>0</v>
      </c>
      <c r="M17" s="54" t="s">
        <v>2306</v>
      </c>
      <c r="N17" s="8" t="s">
        <v>1856</v>
      </c>
      <c r="O17" s="57" t="s">
        <v>2324</v>
      </c>
      <c r="P17" s="10">
        <v>3515117</v>
      </c>
      <c r="Q17" s="11" t="s">
        <v>2310</v>
      </c>
    </row>
    <row r="18" spans="1:18" ht="38.25" x14ac:dyDescent="0.2">
      <c r="A18" s="16">
        <v>13111200</v>
      </c>
      <c r="B18" s="18" t="s">
        <v>2339</v>
      </c>
      <c r="C18" s="13">
        <v>2</v>
      </c>
      <c r="D18" s="13">
        <v>2</v>
      </c>
      <c r="E18" s="7">
        <v>1</v>
      </c>
      <c r="F18" s="7">
        <v>1</v>
      </c>
      <c r="G18" s="8" t="s">
        <v>52</v>
      </c>
      <c r="H18" s="7">
        <v>1</v>
      </c>
      <c r="I18" s="9">
        <v>10000000</v>
      </c>
      <c r="J18" s="9">
        <v>10000000</v>
      </c>
      <c r="K18" s="9">
        <v>0</v>
      </c>
      <c r="L18" s="13">
        <v>0</v>
      </c>
      <c r="M18" s="54" t="s">
        <v>2306</v>
      </c>
      <c r="N18" s="8" t="s">
        <v>1856</v>
      </c>
      <c r="O18" s="57" t="s">
        <v>2324</v>
      </c>
      <c r="P18" s="10">
        <v>3515117</v>
      </c>
      <c r="Q18" s="11" t="s">
        <v>2310</v>
      </c>
    </row>
    <row r="19" spans="1:18" ht="38.25" x14ac:dyDescent="0.2">
      <c r="A19" s="16">
        <v>55121700</v>
      </c>
      <c r="B19" s="18" t="s">
        <v>2326</v>
      </c>
      <c r="C19" s="13">
        <v>2</v>
      </c>
      <c r="D19" s="13">
        <v>2</v>
      </c>
      <c r="E19" s="13">
        <v>2</v>
      </c>
      <c r="F19" s="7">
        <v>1</v>
      </c>
      <c r="G19" s="8" t="s">
        <v>52</v>
      </c>
      <c r="H19" s="7">
        <v>1</v>
      </c>
      <c r="I19" s="9">
        <v>20000000</v>
      </c>
      <c r="J19" s="9">
        <v>20000000</v>
      </c>
      <c r="K19" s="9">
        <v>0</v>
      </c>
      <c r="L19" s="13">
        <v>0</v>
      </c>
      <c r="M19" s="54" t="s">
        <v>2306</v>
      </c>
      <c r="N19" s="8" t="s">
        <v>1856</v>
      </c>
      <c r="O19" s="57" t="s">
        <v>2324</v>
      </c>
      <c r="P19" s="10">
        <v>3515117</v>
      </c>
      <c r="Q19" s="11" t="s">
        <v>2310</v>
      </c>
    </row>
    <row r="20" spans="1:18" s="28" customFormat="1" ht="38.25" x14ac:dyDescent="0.2">
      <c r="A20" s="43">
        <v>82112000</v>
      </c>
      <c r="B20" s="19" t="s">
        <v>2340</v>
      </c>
      <c r="C20" s="12">
        <v>4</v>
      </c>
      <c r="D20" s="12">
        <v>4</v>
      </c>
      <c r="E20" s="12">
        <v>8</v>
      </c>
      <c r="F20" s="12">
        <v>1</v>
      </c>
      <c r="G20" s="25" t="s">
        <v>52</v>
      </c>
      <c r="H20" s="12">
        <v>1</v>
      </c>
      <c r="I20" s="24">
        <v>2000000</v>
      </c>
      <c r="J20" s="24">
        <v>2000000</v>
      </c>
      <c r="K20" s="24">
        <v>0</v>
      </c>
      <c r="L20" s="13">
        <v>0</v>
      </c>
      <c r="M20" s="55" t="s">
        <v>2306</v>
      </c>
      <c r="N20" s="25" t="s">
        <v>1856</v>
      </c>
      <c r="O20" s="58" t="s">
        <v>2331</v>
      </c>
      <c r="P20" s="14">
        <v>3515117</v>
      </c>
      <c r="Q20" s="26" t="s">
        <v>2332</v>
      </c>
      <c r="R20" s="27"/>
    </row>
    <row r="21" spans="1:18" ht="76.5" x14ac:dyDescent="0.2">
      <c r="A21" s="15" t="s">
        <v>2317</v>
      </c>
      <c r="B21" s="18" t="s">
        <v>2341</v>
      </c>
      <c r="C21" s="13">
        <v>3</v>
      </c>
      <c r="D21" s="7">
        <v>4</v>
      </c>
      <c r="E21" s="7">
        <v>7</v>
      </c>
      <c r="F21" s="7">
        <v>1</v>
      </c>
      <c r="G21" s="8" t="s">
        <v>37</v>
      </c>
      <c r="H21" s="7">
        <v>1</v>
      </c>
      <c r="I21" s="9">
        <v>212000000</v>
      </c>
      <c r="J21" s="9">
        <v>212000000</v>
      </c>
      <c r="K21" s="9">
        <v>0</v>
      </c>
      <c r="L21" s="13">
        <v>0</v>
      </c>
      <c r="M21" s="54" t="s">
        <v>2306</v>
      </c>
      <c r="N21" s="8" t="s">
        <v>1856</v>
      </c>
      <c r="O21" s="57" t="s">
        <v>2311</v>
      </c>
      <c r="P21" s="10">
        <v>3515117</v>
      </c>
      <c r="Q21" s="11" t="s">
        <v>2312</v>
      </c>
    </row>
    <row r="22" spans="1:18" ht="76.5" x14ac:dyDescent="0.2">
      <c r="A22" s="16" t="s">
        <v>2343</v>
      </c>
      <c r="B22" s="18" t="s">
        <v>2352</v>
      </c>
      <c r="C22" s="13">
        <v>8</v>
      </c>
      <c r="D22" s="7">
        <v>9</v>
      </c>
      <c r="E22" s="7">
        <v>16</v>
      </c>
      <c r="F22" s="7">
        <v>1</v>
      </c>
      <c r="G22" s="20" t="s">
        <v>47</v>
      </c>
      <c r="H22" s="13">
        <v>1</v>
      </c>
      <c r="I22" s="9">
        <v>7136457998</v>
      </c>
      <c r="J22" s="9">
        <v>856637948</v>
      </c>
      <c r="K22" s="9">
        <f>+I22-J22</f>
        <v>6279820050</v>
      </c>
      <c r="L22" s="13">
        <v>3</v>
      </c>
      <c r="M22" s="54" t="s">
        <v>2306</v>
      </c>
      <c r="N22" s="8" t="s">
        <v>1856</v>
      </c>
      <c r="O22" s="57" t="s">
        <v>2362</v>
      </c>
      <c r="P22" s="10">
        <v>3515117</v>
      </c>
      <c r="Q22" s="11" t="s">
        <v>2363</v>
      </c>
      <c r="R22" s="23"/>
    </row>
    <row r="23" spans="1:18" ht="38.25" x14ac:dyDescent="0.2">
      <c r="A23" s="16">
        <v>43231500</v>
      </c>
      <c r="B23" s="18" t="s">
        <v>2364</v>
      </c>
      <c r="C23" s="13">
        <v>9</v>
      </c>
      <c r="D23" s="7">
        <v>9</v>
      </c>
      <c r="E23" s="7">
        <v>1</v>
      </c>
      <c r="F23" s="7">
        <v>1</v>
      </c>
      <c r="G23" s="20" t="s">
        <v>52</v>
      </c>
      <c r="H23" s="13">
        <v>1</v>
      </c>
      <c r="I23" s="22">
        <v>450000</v>
      </c>
      <c r="J23" s="9">
        <v>450000</v>
      </c>
      <c r="K23" s="9">
        <v>0</v>
      </c>
      <c r="L23" s="13">
        <v>0</v>
      </c>
      <c r="M23" s="54" t="s">
        <v>2306</v>
      </c>
      <c r="N23" s="8" t="s">
        <v>1856</v>
      </c>
      <c r="O23" s="57" t="s">
        <v>2358</v>
      </c>
      <c r="P23" s="10">
        <v>3515117</v>
      </c>
      <c r="Q23" s="11" t="s">
        <v>2359</v>
      </c>
      <c r="R23" s="23"/>
    </row>
    <row r="24" spans="1:18" ht="102" x14ac:dyDescent="0.2">
      <c r="A24" s="42">
        <v>78181500</v>
      </c>
      <c r="B24" s="18" t="s">
        <v>2342</v>
      </c>
      <c r="C24" s="12">
        <v>9</v>
      </c>
      <c r="D24" s="12">
        <v>10</v>
      </c>
      <c r="E24" s="7">
        <v>16</v>
      </c>
      <c r="F24" s="7">
        <v>1</v>
      </c>
      <c r="G24" s="8" t="s">
        <v>47</v>
      </c>
      <c r="H24" s="7">
        <v>1</v>
      </c>
      <c r="I24" s="24">
        <f t="shared" ref="I24:I48" si="0">+J24+K24</f>
        <v>1012202366</v>
      </c>
      <c r="J24" s="24">
        <v>51000000</v>
      </c>
      <c r="K24" s="24">
        <f>745666362+128006058+74705502+12824444</f>
        <v>961202366</v>
      </c>
      <c r="L24" s="13">
        <v>3</v>
      </c>
      <c r="M24" s="54" t="s">
        <v>2306</v>
      </c>
      <c r="N24" s="8" t="s">
        <v>1856</v>
      </c>
      <c r="O24" s="57" t="s">
        <v>2347</v>
      </c>
      <c r="P24" s="10">
        <v>3515117</v>
      </c>
      <c r="Q24" s="11" t="s">
        <v>2348</v>
      </c>
    </row>
    <row r="25" spans="1:18" ht="51" x14ac:dyDescent="0.2">
      <c r="A25" s="16" t="s">
        <v>2344</v>
      </c>
      <c r="B25" s="18" t="s">
        <v>2367</v>
      </c>
      <c r="C25" s="12">
        <v>9</v>
      </c>
      <c r="D25" s="12">
        <v>10</v>
      </c>
      <c r="E25" s="12">
        <v>16</v>
      </c>
      <c r="F25" s="12">
        <v>1</v>
      </c>
      <c r="G25" s="25" t="s">
        <v>47</v>
      </c>
      <c r="H25" s="12">
        <v>1</v>
      </c>
      <c r="I25" s="24">
        <f t="shared" si="0"/>
        <v>2495337285</v>
      </c>
      <c r="J25" s="24">
        <v>295650285</v>
      </c>
      <c r="K25" s="24">
        <f>1877400000+322287000</f>
        <v>2199687000</v>
      </c>
      <c r="L25" s="13">
        <v>3</v>
      </c>
      <c r="M25" s="54" t="s">
        <v>2306</v>
      </c>
      <c r="N25" s="8" t="s">
        <v>1856</v>
      </c>
      <c r="O25" s="57" t="s">
        <v>2324</v>
      </c>
      <c r="P25" s="10">
        <v>3515117</v>
      </c>
      <c r="Q25" s="11" t="s">
        <v>2310</v>
      </c>
    </row>
    <row r="26" spans="1:18" ht="38.25" x14ac:dyDescent="0.2">
      <c r="A26" s="16" t="s">
        <v>2345</v>
      </c>
      <c r="B26" s="18" t="s">
        <v>2346</v>
      </c>
      <c r="C26" s="12">
        <v>9</v>
      </c>
      <c r="D26" s="12">
        <v>10</v>
      </c>
      <c r="E26" s="7">
        <v>16</v>
      </c>
      <c r="F26" s="7">
        <v>1</v>
      </c>
      <c r="G26" s="8" t="s">
        <v>100</v>
      </c>
      <c r="H26" s="7">
        <v>1</v>
      </c>
      <c r="I26" s="24">
        <f t="shared" si="0"/>
        <v>870486307</v>
      </c>
      <c r="J26" s="24">
        <v>73979840</v>
      </c>
      <c r="K26" s="24">
        <f>679806373+116700094</f>
        <v>796506467</v>
      </c>
      <c r="L26" s="13">
        <v>3</v>
      </c>
      <c r="M26" s="54" t="s">
        <v>2306</v>
      </c>
      <c r="N26" s="8" t="s">
        <v>1856</v>
      </c>
      <c r="O26" s="57" t="s">
        <v>2347</v>
      </c>
      <c r="P26" s="10">
        <v>3515117</v>
      </c>
      <c r="Q26" s="11" t="s">
        <v>2310</v>
      </c>
    </row>
    <row r="27" spans="1:18" ht="51" x14ac:dyDescent="0.2">
      <c r="A27" s="42">
        <v>80131502</v>
      </c>
      <c r="B27" s="30" t="s">
        <v>2368</v>
      </c>
      <c r="C27" s="13">
        <v>10</v>
      </c>
      <c r="D27" s="7">
        <v>10</v>
      </c>
      <c r="E27" s="7">
        <v>16</v>
      </c>
      <c r="F27" s="7">
        <v>1</v>
      </c>
      <c r="G27" s="8" t="s">
        <v>95</v>
      </c>
      <c r="H27" s="7">
        <v>1</v>
      </c>
      <c r="I27" s="9">
        <f t="shared" si="0"/>
        <v>23600416</v>
      </c>
      <c r="J27" s="9">
        <v>2950052</v>
      </c>
      <c r="K27" s="9">
        <v>20650364</v>
      </c>
      <c r="L27" s="13">
        <v>3</v>
      </c>
      <c r="M27" s="54" t="s">
        <v>2306</v>
      </c>
      <c r="N27" s="8" t="s">
        <v>1861</v>
      </c>
      <c r="O27" s="57" t="s">
        <v>2308</v>
      </c>
      <c r="P27" s="10">
        <v>3515117</v>
      </c>
      <c r="Q27" s="21" t="s">
        <v>2309</v>
      </c>
      <c r="R27" s="29"/>
    </row>
    <row r="28" spans="1:18" ht="63.75" x14ac:dyDescent="0.2">
      <c r="A28" s="42">
        <v>80131502</v>
      </c>
      <c r="B28" s="31" t="s">
        <v>2369</v>
      </c>
      <c r="C28" s="13">
        <v>10</v>
      </c>
      <c r="D28" s="13">
        <v>10</v>
      </c>
      <c r="E28" s="13">
        <v>16</v>
      </c>
      <c r="F28" s="13">
        <v>1</v>
      </c>
      <c r="G28" s="20" t="s">
        <v>95</v>
      </c>
      <c r="H28" s="13">
        <v>1</v>
      </c>
      <c r="I28" s="22">
        <f t="shared" si="0"/>
        <v>22640800</v>
      </c>
      <c r="J28" s="22">
        <v>2800000</v>
      </c>
      <c r="K28" s="22">
        <f>16920400+2920400</f>
        <v>19840800</v>
      </c>
      <c r="L28" s="13">
        <v>3</v>
      </c>
      <c r="M28" s="56" t="s">
        <v>2306</v>
      </c>
      <c r="N28" s="20" t="s">
        <v>1863</v>
      </c>
      <c r="O28" s="59" t="s">
        <v>2370</v>
      </c>
      <c r="P28" s="6">
        <v>3515117</v>
      </c>
      <c r="Q28" s="32" t="s">
        <v>2371</v>
      </c>
      <c r="R28" s="33"/>
    </row>
    <row r="29" spans="1:18" ht="114.75" x14ac:dyDescent="0.2">
      <c r="A29" s="42">
        <v>80131502</v>
      </c>
      <c r="B29" s="31" t="s">
        <v>2372</v>
      </c>
      <c r="C29" s="13">
        <v>10</v>
      </c>
      <c r="D29" s="13">
        <v>10</v>
      </c>
      <c r="E29" s="13">
        <v>16</v>
      </c>
      <c r="F29" s="13">
        <v>1</v>
      </c>
      <c r="G29" s="20" t="s">
        <v>95</v>
      </c>
      <c r="H29" s="13">
        <v>1</v>
      </c>
      <c r="I29" s="22">
        <f t="shared" si="0"/>
        <v>2284800000</v>
      </c>
      <c r="J29" s="22">
        <v>285600000</v>
      </c>
      <c r="K29" s="22">
        <f>142800000*14</f>
        <v>1999200000</v>
      </c>
      <c r="L29" s="13">
        <v>3</v>
      </c>
      <c r="M29" s="56" t="s">
        <v>2306</v>
      </c>
      <c r="N29" s="20" t="s">
        <v>1863</v>
      </c>
      <c r="O29" s="59" t="s">
        <v>2308</v>
      </c>
      <c r="P29" s="6">
        <v>3515117</v>
      </c>
      <c r="Q29" s="32" t="s">
        <v>2309</v>
      </c>
      <c r="R29" s="33"/>
    </row>
    <row r="30" spans="1:18" ht="89.25" x14ac:dyDescent="0.2">
      <c r="A30" s="42">
        <v>80131502</v>
      </c>
      <c r="B30" s="31" t="s">
        <v>2373</v>
      </c>
      <c r="C30" s="13">
        <v>10</v>
      </c>
      <c r="D30" s="13">
        <v>10</v>
      </c>
      <c r="E30" s="13">
        <v>16</v>
      </c>
      <c r="F30" s="13">
        <v>1</v>
      </c>
      <c r="G30" s="20" t="s">
        <v>95</v>
      </c>
      <c r="H30" s="13">
        <v>1</v>
      </c>
      <c r="I30" s="22">
        <f t="shared" si="0"/>
        <v>68227356</v>
      </c>
      <c r="J30" s="22">
        <v>8437714</v>
      </c>
      <c r="K30" s="22">
        <v>59789642</v>
      </c>
      <c r="L30" s="13">
        <v>3</v>
      </c>
      <c r="M30" s="56" t="s">
        <v>2306</v>
      </c>
      <c r="N30" s="20" t="s">
        <v>1869</v>
      </c>
      <c r="O30" s="59" t="s">
        <v>2308</v>
      </c>
      <c r="P30" s="6">
        <v>3515117</v>
      </c>
      <c r="Q30" s="32" t="s">
        <v>2309</v>
      </c>
      <c r="R30" s="33"/>
    </row>
    <row r="31" spans="1:18" ht="76.5" x14ac:dyDescent="0.2">
      <c r="A31" s="42">
        <v>80131502</v>
      </c>
      <c r="B31" s="31" t="s">
        <v>2374</v>
      </c>
      <c r="C31" s="13">
        <v>10</v>
      </c>
      <c r="D31" s="13">
        <v>10</v>
      </c>
      <c r="E31" s="13">
        <v>16</v>
      </c>
      <c r="F31" s="13">
        <v>1</v>
      </c>
      <c r="G31" s="20" t="s">
        <v>95</v>
      </c>
      <c r="H31" s="13">
        <v>1</v>
      </c>
      <c r="I31" s="22">
        <f t="shared" si="0"/>
        <v>196833496</v>
      </c>
      <c r="J31" s="22">
        <v>24075436</v>
      </c>
      <c r="K31" s="22">
        <f>146567620+26190440</f>
        <v>172758060</v>
      </c>
      <c r="L31" s="13">
        <v>3</v>
      </c>
      <c r="M31" s="56" t="s">
        <v>2306</v>
      </c>
      <c r="N31" s="20" t="s">
        <v>1856</v>
      </c>
      <c r="O31" s="59" t="s">
        <v>2308</v>
      </c>
      <c r="P31" s="6">
        <v>3515117</v>
      </c>
      <c r="Q31" s="32" t="s">
        <v>2309</v>
      </c>
      <c r="R31" s="33"/>
    </row>
    <row r="32" spans="1:18" ht="76.5" x14ac:dyDescent="0.2">
      <c r="A32" s="42">
        <v>80131502</v>
      </c>
      <c r="B32" s="31" t="s">
        <v>2375</v>
      </c>
      <c r="C32" s="13">
        <v>10</v>
      </c>
      <c r="D32" s="13">
        <v>10</v>
      </c>
      <c r="E32" s="13">
        <v>16</v>
      </c>
      <c r="F32" s="13">
        <v>1</v>
      </c>
      <c r="G32" s="20" t="s">
        <v>95</v>
      </c>
      <c r="H32" s="13">
        <v>1</v>
      </c>
      <c r="I32" s="22">
        <f t="shared" si="0"/>
        <v>1664196108</v>
      </c>
      <c r="J32" s="22">
        <v>205812034</v>
      </c>
      <c r="K32" s="22">
        <f>1243722122+214661952</f>
        <v>1458384074</v>
      </c>
      <c r="L32" s="13">
        <v>3</v>
      </c>
      <c r="M32" s="56" t="s">
        <v>2306</v>
      </c>
      <c r="N32" s="20" t="s">
        <v>1856</v>
      </c>
      <c r="O32" s="59" t="s">
        <v>2308</v>
      </c>
      <c r="P32" s="6">
        <v>3515117</v>
      </c>
      <c r="Q32" s="32" t="s">
        <v>2309</v>
      </c>
      <c r="R32" s="33"/>
    </row>
    <row r="33" spans="1:18" ht="102" x14ac:dyDescent="0.2">
      <c r="A33" s="42">
        <v>80131502</v>
      </c>
      <c r="B33" s="31" t="s">
        <v>2376</v>
      </c>
      <c r="C33" s="13">
        <v>10</v>
      </c>
      <c r="D33" s="13">
        <v>10</v>
      </c>
      <c r="E33" s="13">
        <v>16</v>
      </c>
      <c r="F33" s="13">
        <v>1</v>
      </c>
      <c r="G33" s="20" t="s">
        <v>95</v>
      </c>
      <c r="H33" s="13">
        <v>1</v>
      </c>
      <c r="I33" s="22">
        <f t="shared" si="0"/>
        <v>3083034350</v>
      </c>
      <c r="J33" s="22">
        <v>381280528</v>
      </c>
      <c r="K33" s="22">
        <v>2701753822</v>
      </c>
      <c r="L33" s="13">
        <v>3</v>
      </c>
      <c r="M33" s="56" t="s">
        <v>2306</v>
      </c>
      <c r="N33" s="20" t="s">
        <v>1856</v>
      </c>
      <c r="O33" s="59" t="s">
        <v>2308</v>
      </c>
      <c r="P33" s="6">
        <v>3515117</v>
      </c>
      <c r="Q33" s="32" t="s">
        <v>2309</v>
      </c>
      <c r="R33" s="33"/>
    </row>
    <row r="34" spans="1:18" ht="63.75" x14ac:dyDescent="0.2">
      <c r="A34" s="42">
        <v>80131502</v>
      </c>
      <c r="B34" s="31" t="s">
        <v>2377</v>
      </c>
      <c r="C34" s="13">
        <v>10</v>
      </c>
      <c r="D34" s="13">
        <v>10</v>
      </c>
      <c r="E34" s="13">
        <v>16</v>
      </c>
      <c r="F34" s="13">
        <v>1</v>
      </c>
      <c r="G34" s="20" t="s">
        <v>95</v>
      </c>
      <c r="H34" s="13">
        <v>1</v>
      </c>
      <c r="I34" s="22">
        <f t="shared" si="0"/>
        <v>979308928.00999999</v>
      </c>
      <c r="J34" s="22">
        <v>121111665.70999999</v>
      </c>
      <c r="K34" s="22">
        <v>858197262.29999995</v>
      </c>
      <c r="L34" s="13">
        <v>3</v>
      </c>
      <c r="M34" s="56" t="s">
        <v>2306</v>
      </c>
      <c r="N34" s="20" t="s">
        <v>1856</v>
      </c>
      <c r="O34" s="59" t="s">
        <v>2308</v>
      </c>
      <c r="P34" s="6">
        <v>3515117</v>
      </c>
      <c r="Q34" s="32" t="s">
        <v>2309</v>
      </c>
      <c r="R34" s="33"/>
    </row>
    <row r="35" spans="1:18" ht="76.5" x14ac:dyDescent="0.2">
      <c r="A35" s="42">
        <v>80131502</v>
      </c>
      <c r="B35" s="31" t="s">
        <v>2378</v>
      </c>
      <c r="C35" s="13">
        <v>10</v>
      </c>
      <c r="D35" s="13">
        <v>10</v>
      </c>
      <c r="E35" s="13">
        <v>16</v>
      </c>
      <c r="F35" s="13">
        <v>1</v>
      </c>
      <c r="G35" s="20" t="s">
        <v>95</v>
      </c>
      <c r="H35" s="13">
        <v>1</v>
      </c>
      <c r="I35" s="22">
        <f t="shared" si="0"/>
        <v>423271212</v>
      </c>
      <c r="J35" s="22">
        <v>52346180</v>
      </c>
      <c r="K35" s="22">
        <f>316327966+54597066</f>
        <v>370925032</v>
      </c>
      <c r="L35" s="13">
        <v>3</v>
      </c>
      <c r="M35" s="56" t="s">
        <v>2306</v>
      </c>
      <c r="N35" s="20" t="s">
        <v>1856</v>
      </c>
      <c r="O35" s="59" t="s">
        <v>2308</v>
      </c>
      <c r="P35" s="6">
        <v>3515117</v>
      </c>
      <c r="Q35" s="32" t="s">
        <v>2309</v>
      </c>
      <c r="R35" s="33"/>
    </row>
    <row r="36" spans="1:18" ht="51" x14ac:dyDescent="0.2">
      <c r="A36" s="42">
        <v>80131502</v>
      </c>
      <c r="B36" s="31" t="s">
        <v>2379</v>
      </c>
      <c r="C36" s="13">
        <v>10</v>
      </c>
      <c r="D36" s="13">
        <v>10</v>
      </c>
      <c r="E36" s="13">
        <v>16</v>
      </c>
      <c r="F36" s="13">
        <v>1</v>
      </c>
      <c r="G36" s="20" t="s">
        <v>95</v>
      </c>
      <c r="H36" s="13">
        <v>1</v>
      </c>
      <c r="I36" s="22">
        <f t="shared" si="0"/>
        <v>81266112</v>
      </c>
      <c r="J36" s="22">
        <v>10050224</v>
      </c>
      <c r="K36" s="22">
        <f>60733504+10482384</f>
        <v>71215888</v>
      </c>
      <c r="L36" s="13">
        <v>3</v>
      </c>
      <c r="M36" s="56" t="s">
        <v>2306</v>
      </c>
      <c r="N36" s="20" t="s">
        <v>1879</v>
      </c>
      <c r="O36" s="59" t="s">
        <v>2308</v>
      </c>
      <c r="P36" s="6">
        <v>3515117</v>
      </c>
      <c r="Q36" s="32" t="s">
        <v>2309</v>
      </c>
      <c r="R36" s="33"/>
    </row>
    <row r="37" spans="1:18" ht="51" x14ac:dyDescent="0.2">
      <c r="A37" s="42">
        <v>80131502</v>
      </c>
      <c r="B37" s="31" t="s">
        <v>2380</v>
      </c>
      <c r="C37" s="13">
        <v>10</v>
      </c>
      <c r="D37" s="13">
        <v>10</v>
      </c>
      <c r="E37" s="13">
        <v>16</v>
      </c>
      <c r="F37" s="13">
        <v>1</v>
      </c>
      <c r="G37" s="20" t="s">
        <v>95</v>
      </c>
      <c r="H37" s="13">
        <v>1</v>
      </c>
      <c r="I37" s="22">
        <f t="shared" si="0"/>
        <v>19244680</v>
      </c>
      <c r="J37" s="22">
        <v>2380000</v>
      </c>
      <c r="K37" s="22">
        <f>14382340+2482340</f>
        <v>16864680</v>
      </c>
      <c r="L37" s="13">
        <v>3</v>
      </c>
      <c r="M37" s="56" t="s">
        <v>2306</v>
      </c>
      <c r="N37" s="20" t="s">
        <v>1881</v>
      </c>
      <c r="O37" s="59" t="s">
        <v>2308</v>
      </c>
      <c r="P37" s="6">
        <v>3515117</v>
      </c>
      <c r="Q37" s="32" t="s">
        <v>2309</v>
      </c>
      <c r="R37" s="33"/>
    </row>
    <row r="38" spans="1:18" ht="127.5" x14ac:dyDescent="0.2">
      <c r="A38" s="42">
        <v>80131502</v>
      </c>
      <c r="B38" s="31" t="s">
        <v>2381</v>
      </c>
      <c r="C38" s="13">
        <v>10</v>
      </c>
      <c r="D38" s="13">
        <v>10</v>
      </c>
      <c r="E38" s="13">
        <v>16</v>
      </c>
      <c r="F38" s="13">
        <v>1</v>
      </c>
      <c r="G38" s="20" t="s">
        <v>95</v>
      </c>
      <c r="H38" s="13">
        <v>1</v>
      </c>
      <c r="I38" s="22">
        <f t="shared" si="0"/>
        <v>1878650832</v>
      </c>
      <c r="J38" s="22">
        <v>232333766</v>
      </c>
      <c r="K38" s="22">
        <f>1403992948+242324118</f>
        <v>1646317066</v>
      </c>
      <c r="L38" s="13">
        <v>3</v>
      </c>
      <c r="M38" s="56" t="s">
        <v>2306</v>
      </c>
      <c r="N38" s="20" t="s">
        <v>1834</v>
      </c>
      <c r="O38" s="59" t="s">
        <v>2358</v>
      </c>
      <c r="P38" s="6">
        <v>3515117</v>
      </c>
      <c r="Q38" s="34" t="s">
        <v>2359</v>
      </c>
      <c r="R38" s="33"/>
    </row>
    <row r="39" spans="1:18" ht="51" x14ac:dyDescent="0.2">
      <c r="A39" s="42">
        <v>80131502</v>
      </c>
      <c r="B39" s="31" t="s">
        <v>2382</v>
      </c>
      <c r="C39" s="13">
        <v>10</v>
      </c>
      <c r="D39" s="13">
        <v>10</v>
      </c>
      <c r="E39" s="13">
        <v>16</v>
      </c>
      <c r="F39" s="13">
        <v>1</v>
      </c>
      <c r="G39" s="20" t="s">
        <v>95</v>
      </c>
      <c r="H39" s="13">
        <v>1</v>
      </c>
      <c r="I39" s="22">
        <f t="shared" si="0"/>
        <v>30811352</v>
      </c>
      <c r="J39" s="22">
        <v>3810456</v>
      </c>
      <c r="K39" s="22">
        <f>23026588+3974308</f>
        <v>27000896</v>
      </c>
      <c r="L39" s="13">
        <v>3</v>
      </c>
      <c r="M39" s="56" t="s">
        <v>2306</v>
      </c>
      <c r="N39" s="20" t="s">
        <v>1838</v>
      </c>
      <c r="O39" s="59" t="s">
        <v>2358</v>
      </c>
      <c r="P39" s="6">
        <v>3515117</v>
      </c>
      <c r="Q39" s="34" t="s">
        <v>2359</v>
      </c>
      <c r="R39" s="33"/>
    </row>
    <row r="40" spans="1:18" ht="89.25" x14ac:dyDescent="0.2">
      <c r="A40" s="42">
        <v>80131502</v>
      </c>
      <c r="B40" s="31" t="s">
        <v>2383</v>
      </c>
      <c r="C40" s="13">
        <v>10</v>
      </c>
      <c r="D40" s="13">
        <v>10</v>
      </c>
      <c r="E40" s="13">
        <v>16</v>
      </c>
      <c r="F40" s="13">
        <v>1</v>
      </c>
      <c r="G40" s="20" t="s">
        <v>95</v>
      </c>
      <c r="H40" s="13">
        <v>1</v>
      </c>
      <c r="I40" s="22">
        <f t="shared" si="0"/>
        <v>457921452</v>
      </c>
      <c r="J40" s="22">
        <v>56631394</v>
      </c>
      <c r="K40" s="22">
        <f>342223514+59066544</f>
        <v>401290058</v>
      </c>
      <c r="L40" s="13">
        <v>3</v>
      </c>
      <c r="M40" s="56" t="s">
        <v>2306</v>
      </c>
      <c r="N40" s="20" t="s">
        <v>1838</v>
      </c>
      <c r="O40" s="59" t="s">
        <v>2358</v>
      </c>
      <c r="P40" s="6">
        <v>3515117</v>
      </c>
      <c r="Q40" s="34" t="s">
        <v>2359</v>
      </c>
      <c r="R40" s="33"/>
    </row>
    <row r="41" spans="1:18" ht="63.75" x14ac:dyDescent="0.2">
      <c r="A41" s="42">
        <v>80131502</v>
      </c>
      <c r="B41" s="31" t="s">
        <v>2384</v>
      </c>
      <c r="C41" s="13">
        <v>10</v>
      </c>
      <c r="D41" s="13">
        <v>10</v>
      </c>
      <c r="E41" s="13">
        <v>16</v>
      </c>
      <c r="F41" s="13">
        <v>1</v>
      </c>
      <c r="G41" s="20" t="s">
        <v>95</v>
      </c>
      <c r="H41" s="13">
        <v>1</v>
      </c>
      <c r="I41" s="22">
        <f t="shared" si="0"/>
        <v>205864368</v>
      </c>
      <c r="J41" s="22">
        <v>25459358</v>
      </c>
      <c r="K41" s="22">
        <f>153850900+26554110</f>
        <v>180405010</v>
      </c>
      <c r="L41" s="13">
        <v>3</v>
      </c>
      <c r="M41" s="56" t="s">
        <v>2306</v>
      </c>
      <c r="N41" s="20" t="s">
        <v>1836</v>
      </c>
      <c r="O41" s="59" t="s">
        <v>2358</v>
      </c>
      <c r="P41" s="6">
        <v>3515117</v>
      </c>
      <c r="Q41" s="34" t="s">
        <v>2359</v>
      </c>
      <c r="R41" s="33"/>
    </row>
    <row r="42" spans="1:18" ht="63.75" x14ac:dyDescent="0.2">
      <c r="A42" s="42">
        <v>80131502</v>
      </c>
      <c r="B42" s="31" t="s">
        <v>2385</v>
      </c>
      <c r="C42" s="13">
        <v>10</v>
      </c>
      <c r="D42" s="13">
        <v>10</v>
      </c>
      <c r="E42" s="13">
        <v>16</v>
      </c>
      <c r="F42" s="13">
        <v>1</v>
      </c>
      <c r="G42" s="20" t="s">
        <v>95</v>
      </c>
      <c r="H42" s="13">
        <v>1</v>
      </c>
      <c r="I42" s="22">
        <f t="shared" si="0"/>
        <v>15603376</v>
      </c>
      <c r="J42" s="22">
        <v>1929678</v>
      </c>
      <c r="K42" s="22">
        <f>11661044+2012654</f>
        <v>13673698</v>
      </c>
      <c r="L42" s="13">
        <v>3</v>
      </c>
      <c r="M42" s="56" t="s">
        <v>2306</v>
      </c>
      <c r="N42" s="20" t="s">
        <v>1836</v>
      </c>
      <c r="O42" s="59" t="s">
        <v>2356</v>
      </c>
      <c r="P42" s="6">
        <v>3515117</v>
      </c>
      <c r="Q42" s="34" t="s">
        <v>2357</v>
      </c>
      <c r="R42" s="33"/>
    </row>
    <row r="43" spans="1:18" ht="76.5" x14ac:dyDescent="0.2">
      <c r="A43" s="42">
        <v>80131502</v>
      </c>
      <c r="B43" s="31" t="s">
        <v>2386</v>
      </c>
      <c r="C43" s="13">
        <v>10</v>
      </c>
      <c r="D43" s="13">
        <v>10</v>
      </c>
      <c r="E43" s="13">
        <v>16</v>
      </c>
      <c r="F43" s="13">
        <v>1</v>
      </c>
      <c r="G43" s="20" t="s">
        <v>95</v>
      </c>
      <c r="H43" s="13">
        <v>1</v>
      </c>
      <c r="I43" s="22">
        <f t="shared" si="0"/>
        <v>63455288</v>
      </c>
      <c r="J43" s="22">
        <v>7847550</v>
      </c>
      <c r="K43" s="22">
        <f>47422744+8184994</f>
        <v>55607738</v>
      </c>
      <c r="L43" s="13">
        <v>3</v>
      </c>
      <c r="M43" s="56" t="s">
        <v>2306</v>
      </c>
      <c r="N43" s="20" t="s">
        <v>1836</v>
      </c>
      <c r="O43" s="59" t="s">
        <v>2360</v>
      </c>
      <c r="P43" s="6">
        <v>3515117</v>
      </c>
      <c r="Q43" s="34" t="s">
        <v>2361</v>
      </c>
      <c r="R43" s="33"/>
    </row>
    <row r="44" spans="1:18" ht="76.5" x14ac:dyDescent="0.2">
      <c r="A44" s="42">
        <v>80131502</v>
      </c>
      <c r="B44" s="31" t="s">
        <v>2387</v>
      </c>
      <c r="C44" s="13">
        <v>10</v>
      </c>
      <c r="D44" s="13">
        <v>10</v>
      </c>
      <c r="E44" s="13">
        <v>16</v>
      </c>
      <c r="F44" s="13">
        <v>1</v>
      </c>
      <c r="G44" s="20" t="s">
        <v>95</v>
      </c>
      <c r="H44" s="13">
        <v>1</v>
      </c>
      <c r="I44" s="22">
        <f t="shared" si="0"/>
        <v>62364651</v>
      </c>
      <c r="J44" s="22">
        <v>7712670</v>
      </c>
      <c r="K44" s="22">
        <f>46607666+8044315</f>
        <v>54651981</v>
      </c>
      <c r="L44" s="13">
        <v>3</v>
      </c>
      <c r="M44" s="56" t="s">
        <v>2306</v>
      </c>
      <c r="N44" s="20" t="s">
        <v>1838</v>
      </c>
      <c r="O44" s="59" t="s">
        <v>2358</v>
      </c>
      <c r="P44" s="6">
        <v>3515117</v>
      </c>
      <c r="Q44" s="34" t="s">
        <v>2359</v>
      </c>
      <c r="R44" s="33"/>
    </row>
    <row r="45" spans="1:18" ht="102" x14ac:dyDescent="0.2">
      <c r="A45" s="42">
        <v>80131502</v>
      </c>
      <c r="B45" s="31" t="s">
        <v>2388</v>
      </c>
      <c r="C45" s="13">
        <v>10</v>
      </c>
      <c r="D45" s="13">
        <v>10</v>
      </c>
      <c r="E45" s="13">
        <v>16</v>
      </c>
      <c r="F45" s="13">
        <v>1</v>
      </c>
      <c r="G45" s="20" t="s">
        <v>95</v>
      </c>
      <c r="H45" s="13">
        <v>1</v>
      </c>
      <c r="I45" s="22">
        <f t="shared" si="0"/>
        <v>8233764</v>
      </c>
      <c r="J45" s="22">
        <v>1018274</v>
      </c>
      <c r="K45" s="22">
        <f>6153430+1062060</f>
        <v>7215490</v>
      </c>
      <c r="L45" s="13">
        <v>3</v>
      </c>
      <c r="M45" s="56" t="s">
        <v>2306</v>
      </c>
      <c r="N45" s="20" t="s">
        <v>761</v>
      </c>
      <c r="O45" s="59" t="s">
        <v>2315</v>
      </c>
      <c r="P45" s="6">
        <v>3515117</v>
      </c>
      <c r="Q45" s="32" t="s">
        <v>2316</v>
      </c>
      <c r="R45" s="33"/>
    </row>
    <row r="46" spans="1:18" ht="89.25" x14ac:dyDescent="0.2">
      <c r="A46" s="42">
        <v>80131502</v>
      </c>
      <c r="B46" s="31" t="s">
        <v>2389</v>
      </c>
      <c r="C46" s="13">
        <v>10</v>
      </c>
      <c r="D46" s="13">
        <v>10</v>
      </c>
      <c r="E46" s="13">
        <v>16</v>
      </c>
      <c r="F46" s="13">
        <v>1</v>
      </c>
      <c r="G46" s="20" t="s">
        <v>95</v>
      </c>
      <c r="H46" s="13">
        <v>1</v>
      </c>
      <c r="I46" s="22">
        <f t="shared" si="0"/>
        <v>4770820</v>
      </c>
      <c r="J46" s="22">
        <v>590010</v>
      </c>
      <c r="K46" s="22">
        <f>3565430+615380</f>
        <v>4180810</v>
      </c>
      <c r="L46" s="13">
        <v>3</v>
      </c>
      <c r="M46" s="56" t="s">
        <v>2306</v>
      </c>
      <c r="N46" s="20" t="s">
        <v>763</v>
      </c>
      <c r="O46" s="59" t="s">
        <v>2315</v>
      </c>
      <c r="P46" s="6">
        <v>3515117</v>
      </c>
      <c r="Q46" s="32" t="s">
        <v>2316</v>
      </c>
      <c r="R46" s="33"/>
    </row>
    <row r="47" spans="1:18" ht="76.5" x14ac:dyDescent="0.2">
      <c r="A47" s="42">
        <v>80131502</v>
      </c>
      <c r="B47" s="31" t="s">
        <v>2390</v>
      </c>
      <c r="C47" s="13">
        <v>10</v>
      </c>
      <c r="D47" s="13">
        <v>10</v>
      </c>
      <c r="E47" s="13">
        <v>16</v>
      </c>
      <c r="F47" s="13">
        <v>1</v>
      </c>
      <c r="G47" s="20" t="s">
        <v>95</v>
      </c>
      <c r="H47" s="13">
        <v>1</v>
      </c>
      <c r="I47" s="22">
        <f t="shared" si="0"/>
        <v>36577280</v>
      </c>
      <c r="J47" s="22">
        <v>4523532</v>
      </c>
      <c r="K47" s="22">
        <f>27335704+4718044</f>
        <v>32053748</v>
      </c>
      <c r="L47" s="13">
        <v>3</v>
      </c>
      <c r="M47" s="56" t="s">
        <v>2306</v>
      </c>
      <c r="N47" s="20" t="s">
        <v>763</v>
      </c>
      <c r="O47" s="59" t="s">
        <v>2315</v>
      </c>
      <c r="P47" s="6">
        <v>3515117</v>
      </c>
      <c r="Q47" s="32" t="s">
        <v>2316</v>
      </c>
      <c r="R47" s="33"/>
    </row>
    <row r="48" spans="1:18" ht="76.5" x14ac:dyDescent="0.2">
      <c r="A48" s="42">
        <v>80131502</v>
      </c>
      <c r="B48" s="31" t="s">
        <v>2391</v>
      </c>
      <c r="C48" s="13">
        <v>10</v>
      </c>
      <c r="D48" s="13">
        <v>10</v>
      </c>
      <c r="E48" s="13">
        <v>16</v>
      </c>
      <c r="F48" s="13">
        <v>1</v>
      </c>
      <c r="G48" s="20" t="s">
        <v>95</v>
      </c>
      <c r="H48" s="13">
        <v>1</v>
      </c>
      <c r="I48" s="22">
        <f t="shared" si="0"/>
        <v>38375652</v>
      </c>
      <c r="J48" s="22">
        <v>4745938</v>
      </c>
      <c r="K48" s="22">
        <f>28679702+4950012</f>
        <v>33629714</v>
      </c>
      <c r="L48" s="13">
        <v>3</v>
      </c>
      <c r="M48" s="56" t="s">
        <v>2306</v>
      </c>
      <c r="N48" s="20" t="s">
        <v>763</v>
      </c>
      <c r="O48" s="59" t="s">
        <v>2315</v>
      </c>
      <c r="P48" s="6">
        <v>3515117</v>
      </c>
      <c r="Q48" s="32" t="s">
        <v>2316</v>
      </c>
      <c r="R48" s="33"/>
    </row>
    <row r="49" spans="1:18" ht="114.75" x14ac:dyDescent="0.2">
      <c r="A49" s="42">
        <v>80131502</v>
      </c>
      <c r="B49" s="31" t="s">
        <v>2392</v>
      </c>
      <c r="C49" s="13">
        <v>10</v>
      </c>
      <c r="D49" s="13">
        <v>10</v>
      </c>
      <c r="E49" s="13">
        <v>16</v>
      </c>
      <c r="F49" s="13">
        <v>1</v>
      </c>
      <c r="G49" s="20" t="s">
        <v>95</v>
      </c>
      <c r="H49" s="13">
        <v>1</v>
      </c>
      <c r="I49" s="22">
        <f t="shared" ref="I49" si="1">+J49+K49</f>
        <v>856791284</v>
      </c>
      <c r="J49" s="22">
        <v>105959842</v>
      </c>
      <c r="K49" s="22">
        <f>640315326+110516116</f>
        <v>750831442</v>
      </c>
      <c r="L49" s="13">
        <v>3</v>
      </c>
      <c r="M49" s="56" t="s">
        <v>2306</v>
      </c>
      <c r="N49" s="20" t="s">
        <v>769</v>
      </c>
      <c r="O49" s="59" t="s">
        <v>2315</v>
      </c>
      <c r="P49" s="6">
        <v>3515117</v>
      </c>
      <c r="Q49" s="32" t="s">
        <v>2316</v>
      </c>
      <c r="R49" s="33"/>
    </row>
    <row r="50" spans="1:18" ht="89.25" x14ac:dyDescent="0.2">
      <c r="A50" s="42">
        <v>80131502</v>
      </c>
      <c r="B50" s="31" t="s">
        <v>2393</v>
      </c>
      <c r="C50" s="13">
        <v>10</v>
      </c>
      <c r="D50" s="13">
        <v>10</v>
      </c>
      <c r="E50" s="13">
        <v>16</v>
      </c>
      <c r="F50" s="13">
        <v>1</v>
      </c>
      <c r="G50" s="20" t="s">
        <v>95</v>
      </c>
      <c r="H50" s="13">
        <v>1</v>
      </c>
      <c r="I50" s="22">
        <f t="shared" ref="I50:I63" si="2">+J50+K50</f>
        <v>582357844</v>
      </c>
      <c r="J50" s="22">
        <v>72020510</v>
      </c>
      <c r="K50" s="22">
        <f>435219942+75117392</f>
        <v>510337334</v>
      </c>
      <c r="L50" s="13">
        <v>3</v>
      </c>
      <c r="M50" s="56" t="s">
        <v>2306</v>
      </c>
      <c r="N50" s="20" t="s">
        <v>773</v>
      </c>
      <c r="O50" s="59" t="s">
        <v>2315</v>
      </c>
      <c r="P50" s="6">
        <v>3515117</v>
      </c>
      <c r="Q50" s="32" t="s">
        <v>2316</v>
      </c>
      <c r="R50" s="33"/>
    </row>
    <row r="51" spans="1:18" ht="89.25" x14ac:dyDescent="0.2">
      <c r="A51" s="42">
        <v>80131502</v>
      </c>
      <c r="B51" s="31" t="s">
        <v>2394</v>
      </c>
      <c r="C51" s="13">
        <v>10</v>
      </c>
      <c r="D51" s="13">
        <v>10</v>
      </c>
      <c r="E51" s="13">
        <v>16</v>
      </c>
      <c r="F51" s="13">
        <v>1</v>
      </c>
      <c r="G51" s="20" t="s">
        <v>95</v>
      </c>
      <c r="H51" s="13">
        <v>1</v>
      </c>
      <c r="I51" s="22">
        <f t="shared" si="2"/>
        <v>366669748</v>
      </c>
      <c r="J51" s="22">
        <v>45346246</v>
      </c>
      <c r="K51" s="22">
        <f>274027366+47296136</f>
        <v>321323502</v>
      </c>
      <c r="L51" s="13">
        <v>3</v>
      </c>
      <c r="M51" s="56" t="s">
        <v>2306</v>
      </c>
      <c r="N51" s="20" t="s">
        <v>759</v>
      </c>
      <c r="O51" s="59" t="s">
        <v>2315</v>
      </c>
      <c r="P51" s="6">
        <v>3515117</v>
      </c>
      <c r="Q51" s="32" t="s">
        <v>2316</v>
      </c>
      <c r="R51" s="33"/>
    </row>
    <row r="52" spans="1:18" ht="102" x14ac:dyDescent="0.2">
      <c r="A52" s="42">
        <v>80131502</v>
      </c>
      <c r="B52" s="31" t="s">
        <v>2395</v>
      </c>
      <c r="C52" s="13">
        <v>10</v>
      </c>
      <c r="D52" s="13">
        <v>10</v>
      </c>
      <c r="E52" s="13">
        <v>16</v>
      </c>
      <c r="F52" s="13">
        <v>1</v>
      </c>
      <c r="G52" s="20" t="s">
        <v>95</v>
      </c>
      <c r="H52" s="13">
        <v>1</v>
      </c>
      <c r="I52" s="22">
        <f t="shared" si="2"/>
        <v>423669384</v>
      </c>
      <c r="J52" s="22">
        <v>52395422</v>
      </c>
      <c r="K52" s="22">
        <f>316625536+54648426</f>
        <v>371273962</v>
      </c>
      <c r="L52" s="13">
        <v>3</v>
      </c>
      <c r="M52" s="56" t="s">
        <v>2306</v>
      </c>
      <c r="N52" s="20" t="s">
        <v>759</v>
      </c>
      <c r="O52" s="59" t="s">
        <v>2315</v>
      </c>
      <c r="P52" s="6">
        <v>3515117</v>
      </c>
      <c r="Q52" s="32" t="s">
        <v>2316</v>
      </c>
      <c r="R52" s="33"/>
    </row>
    <row r="53" spans="1:18" ht="89.25" x14ac:dyDescent="0.2">
      <c r="A53" s="42">
        <v>80131502</v>
      </c>
      <c r="B53" s="31" t="s">
        <v>2396</v>
      </c>
      <c r="C53" s="13">
        <v>10</v>
      </c>
      <c r="D53" s="13">
        <v>10</v>
      </c>
      <c r="E53" s="13">
        <v>16</v>
      </c>
      <c r="F53" s="13">
        <v>1</v>
      </c>
      <c r="G53" s="20" t="s">
        <v>95</v>
      </c>
      <c r="H53" s="13">
        <v>1</v>
      </c>
      <c r="I53" s="22">
        <f t="shared" si="2"/>
        <v>48759660</v>
      </c>
      <c r="J53" s="22">
        <v>6030134</v>
      </c>
      <c r="K53" s="22">
        <f>36440098+6289428</f>
        <v>42729526</v>
      </c>
      <c r="L53" s="13">
        <v>3</v>
      </c>
      <c r="M53" s="56" t="s">
        <v>2306</v>
      </c>
      <c r="N53" s="20" t="s">
        <v>777</v>
      </c>
      <c r="O53" s="59" t="s">
        <v>2315</v>
      </c>
      <c r="P53" s="6">
        <v>3515117</v>
      </c>
      <c r="Q53" s="32" t="s">
        <v>2316</v>
      </c>
      <c r="R53" s="33"/>
    </row>
    <row r="54" spans="1:18" ht="76.5" x14ac:dyDescent="0.2">
      <c r="A54" s="42">
        <v>80131502</v>
      </c>
      <c r="B54" s="31" t="s">
        <v>2397</v>
      </c>
      <c r="C54" s="13">
        <v>10</v>
      </c>
      <c r="D54" s="13">
        <v>10</v>
      </c>
      <c r="E54" s="13">
        <v>16</v>
      </c>
      <c r="F54" s="13">
        <v>1</v>
      </c>
      <c r="G54" s="20" t="s">
        <v>95</v>
      </c>
      <c r="H54" s="13">
        <v>1</v>
      </c>
      <c r="I54" s="22">
        <f t="shared" si="2"/>
        <v>6804192</v>
      </c>
      <c r="J54" s="22">
        <v>841478</v>
      </c>
      <c r="K54" s="22">
        <f>5085052+877662</f>
        <v>5962714</v>
      </c>
      <c r="L54" s="13">
        <v>3</v>
      </c>
      <c r="M54" s="56" t="s">
        <v>2306</v>
      </c>
      <c r="N54" s="20" t="s">
        <v>785</v>
      </c>
      <c r="O54" s="59" t="s">
        <v>2315</v>
      </c>
      <c r="P54" s="6">
        <v>3515117</v>
      </c>
      <c r="Q54" s="32" t="s">
        <v>2316</v>
      </c>
      <c r="R54" s="33"/>
    </row>
    <row r="55" spans="1:18" ht="89.25" x14ac:dyDescent="0.2">
      <c r="A55" s="42">
        <v>80131502</v>
      </c>
      <c r="B55" s="31" t="s">
        <v>2398</v>
      </c>
      <c r="C55" s="13">
        <v>10</v>
      </c>
      <c r="D55" s="13">
        <v>10</v>
      </c>
      <c r="E55" s="13">
        <v>16</v>
      </c>
      <c r="F55" s="13">
        <v>1</v>
      </c>
      <c r="G55" s="20" t="s">
        <v>95</v>
      </c>
      <c r="H55" s="13">
        <v>1</v>
      </c>
      <c r="I55" s="22">
        <f t="shared" si="2"/>
        <v>4272916</v>
      </c>
      <c r="J55" s="22">
        <v>528434</v>
      </c>
      <c r="K55" s="22">
        <f>3193326+551156</f>
        <v>3744482</v>
      </c>
      <c r="L55" s="13">
        <v>3</v>
      </c>
      <c r="M55" s="56" t="s">
        <v>2306</v>
      </c>
      <c r="N55" s="20" t="s">
        <v>793</v>
      </c>
      <c r="O55" s="59" t="s">
        <v>2315</v>
      </c>
      <c r="P55" s="6">
        <v>3515117</v>
      </c>
      <c r="Q55" s="32" t="s">
        <v>2316</v>
      </c>
      <c r="R55" s="33"/>
    </row>
    <row r="56" spans="1:18" ht="89.25" x14ac:dyDescent="0.2">
      <c r="A56" s="42">
        <v>80131502</v>
      </c>
      <c r="B56" s="31" t="s">
        <v>2399</v>
      </c>
      <c r="C56" s="13">
        <v>10</v>
      </c>
      <c r="D56" s="13">
        <v>10</v>
      </c>
      <c r="E56" s="13">
        <v>16</v>
      </c>
      <c r="F56" s="13">
        <v>1</v>
      </c>
      <c r="G56" s="20" t="s">
        <v>95</v>
      </c>
      <c r="H56" s="13">
        <v>1</v>
      </c>
      <c r="I56" s="22">
        <f t="shared" si="2"/>
        <v>26161460</v>
      </c>
      <c r="J56" s="22">
        <v>3235402</v>
      </c>
      <c r="K56" s="22">
        <f>19551534+3374524</f>
        <v>22926058</v>
      </c>
      <c r="L56" s="13">
        <v>3</v>
      </c>
      <c r="M56" s="56" t="s">
        <v>2306</v>
      </c>
      <c r="N56" s="20" t="s">
        <v>795</v>
      </c>
      <c r="O56" s="59" t="s">
        <v>2315</v>
      </c>
      <c r="P56" s="6">
        <v>3515117</v>
      </c>
      <c r="Q56" s="32" t="s">
        <v>2316</v>
      </c>
      <c r="R56" s="33"/>
    </row>
    <row r="57" spans="1:18" ht="102" x14ac:dyDescent="0.2">
      <c r="A57" s="42">
        <v>80131502</v>
      </c>
      <c r="B57" s="31" t="s">
        <v>2400</v>
      </c>
      <c r="C57" s="13">
        <v>10</v>
      </c>
      <c r="D57" s="13">
        <v>10</v>
      </c>
      <c r="E57" s="13">
        <v>16</v>
      </c>
      <c r="F57" s="13">
        <v>1</v>
      </c>
      <c r="G57" s="20" t="s">
        <v>95</v>
      </c>
      <c r="H57" s="13">
        <v>1</v>
      </c>
      <c r="I57" s="22">
        <f t="shared" si="2"/>
        <v>9547900</v>
      </c>
      <c r="J57" s="22">
        <v>1180794</v>
      </c>
      <c r="K57" s="22">
        <f>7135538+1231568</f>
        <v>8367106</v>
      </c>
      <c r="L57" s="13">
        <v>3</v>
      </c>
      <c r="M57" s="56" t="s">
        <v>2306</v>
      </c>
      <c r="N57" s="20" t="s">
        <v>799</v>
      </c>
      <c r="O57" s="59" t="s">
        <v>2315</v>
      </c>
      <c r="P57" s="6">
        <v>3515117</v>
      </c>
      <c r="Q57" s="32" t="s">
        <v>2316</v>
      </c>
      <c r="R57" s="33"/>
    </row>
    <row r="58" spans="1:18" ht="51" x14ac:dyDescent="0.2">
      <c r="A58" s="42">
        <v>80131502</v>
      </c>
      <c r="B58" s="31" t="s">
        <v>2355</v>
      </c>
      <c r="C58" s="13">
        <v>10</v>
      </c>
      <c r="D58" s="13">
        <v>10</v>
      </c>
      <c r="E58" s="13">
        <v>16</v>
      </c>
      <c r="F58" s="13">
        <v>1</v>
      </c>
      <c r="G58" s="20" t="s">
        <v>95</v>
      </c>
      <c r="H58" s="13">
        <v>1</v>
      </c>
      <c r="I58" s="22">
        <f t="shared" si="2"/>
        <v>14108712</v>
      </c>
      <c r="J58" s="22">
        <v>1744832</v>
      </c>
      <c r="K58" s="22">
        <f>10544020+1819860</f>
        <v>12363880</v>
      </c>
      <c r="L58" s="13">
        <v>3</v>
      </c>
      <c r="M58" s="56" t="s">
        <v>2306</v>
      </c>
      <c r="N58" s="20" t="s">
        <v>805</v>
      </c>
      <c r="O58" s="59" t="s">
        <v>2315</v>
      </c>
      <c r="P58" s="6">
        <v>3515117</v>
      </c>
      <c r="Q58" s="32" t="s">
        <v>2316</v>
      </c>
      <c r="R58" s="33"/>
    </row>
    <row r="59" spans="1:18" ht="89.25" x14ac:dyDescent="0.2">
      <c r="A59" s="42">
        <v>80131502</v>
      </c>
      <c r="B59" s="31" t="s">
        <v>2401</v>
      </c>
      <c r="C59" s="13">
        <v>10</v>
      </c>
      <c r="D59" s="13">
        <v>10</v>
      </c>
      <c r="E59" s="13">
        <v>16</v>
      </c>
      <c r="F59" s="13">
        <v>1</v>
      </c>
      <c r="G59" s="20" t="s">
        <v>95</v>
      </c>
      <c r="H59" s="13">
        <v>1</v>
      </c>
      <c r="I59" s="22">
        <f t="shared" si="2"/>
        <v>37803154</v>
      </c>
      <c r="J59" s="22">
        <v>4675140</v>
      </c>
      <c r="K59" s="22">
        <f>28251843+4876171</f>
        <v>33128014</v>
      </c>
      <c r="L59" s="13">
        <v>3</v>
      </c>
      <c r="M59" s="56" t="s">
        <v>2306</v>
      </c>
      <c r="N59" s="20" t="s">
        <v>1314</v>
      </c>
      <c r="O59" s="59" t="s">
        <v>2365</v>
      </c>
      <c r="P59" s="6">
        <v>3515117</v>
      </c>
      <c r="Q59" s="34" t="s">
        <v>2366</v>
      </c>
      <c r="R59" s="33"/>
    </row>
    <row r="60" spans="1:18" ht="76.5" x14ac:dyDescent="0.2">
      <c r="A60" s="42">
        <v>80131502</v>
      </c>
      <c r="B60" s="31" t="s">
        <v>2402</v>
      </c>
      <c r="C60" s="13">
        <v>10</v>
      </c>
      <c r="D60" s="13">
        <v>10</v>
      </c>
      <c r="E60" s="13">
        <v>16</v>
      </c>
      <c r="F60" s="13">
        <v>1</v>
      </c>
      <c r="G60" s="20" t="s">
        <v>95</v>
      </c>
      <c r="H60" s="13">
        <v>1</v>
      </c>
      <c r="I60" s="22">
        <f t="shared" si="2"/>
        <v>29915035</v>
      </c>
      <c r="J60" s="22">
        <v>3699609</v>
      </c>
      <c r="K60" s="22">
        <f>22356735+3858691</f>
        <v>26215426</v>
      </c>
      <c r="L60" s="13">
        <v>3</v>
      </c>
      <c r="M60" s="56" t="s">
        <v>2306</v>
      </c>
      <c r="N60" s="20" t="s">
        <v>1314</v>
      </c>
      <c r="O60" s="59" t="s">
        <v>2365</v>
      </c>
      <c r="P60" s="6">
        <v>3515117</v>
      </c>
      <c r="Q60" s="34" t="s">
        <v>2366</v>
      </c>
      <c r="R60" s="33"/>
    </row>
    <row r="61" spans="1:18" ht="76.5" x14ac:dyDescent="0.2">
      <c r="A61" s="42">
        <v>80131502</v>
      </c>
      <c r="B61" s="31" t="s">
        <v>2403</v>
      </c>
      <c r="C61" s="13">
        <v>10</v>
      </c>
      <c r="D61" s="13">
        <v>10</v>
      </c>
      <c r="E61" s="13">
        <v>16</v>
      </c>
      <c r="F61" s="13">
        <v>1</v>
      </c>
      <c r="G61" s="20" t="s">
        <v>95</v>
      </c>
      <c r="H61" s="13">
        <v>1</v>
      </c>
      <c r="I61" s="22">
        <f t="shared" si="2"/>
        <v>166085923</v>
      </c>
      <c r="J61" s="22">
        <v>20539936</v>
      </c>
      <c r="K61" s="22">
        <f>124122834+21423153</f>
        <v>145545987</v>
      </c>
      <c r="L61" s="13">
        <v>3</v>
      </c>
      <c r="M61" s="56" t="s">
        <v>2306</v>
      </c>
      <c r="N61" s="20" t="s">
        <v>1334</v>
      </c>
      <c r="O61" s="59" t="s">
        <v>2365</v>
      </c>
      <c r="P61" s="6">
        <v>3515117</v>
      </c>
      <c r="Q61" s="34" t="s">
        <v>2366</v>
      </c>
      <c r="R61" s="33"/>
    </row>
    <row r="62" spans="1:18" ht="76.5" x14ac:dyDescent="0.2">
      <c r="A62" s="42">
        <v>80131502</v>
      </c>
      <c r="B62" s="31" t="s">
        <v>2404</v>
      </c>
      <c r="C62" s="13">
        <v>10</v>
      </c>
      <c r="D62" s="13">
        <v>10</v>
      </c>
      <c r="E62" s="13">
        <v>16</v>
      </c>
      <c r="F62" s="13">
        <v>1</v>
      </c>
      <c r="G62" s="20" t="s">
        <v>95</v>
      </c>
      <c r="H62" s="13">
        <v>1</v>
      </c>
      <c r="I62" s="22">
        <f t="shared" si="2"/>
        <v>108975347</v>
      </c>
      <c r="J62" s="22">
        <v>13477040</v>
      </c>
      <c r="K62" s="22">
        <f>81441754+14056553</f>
        <v>95498307</v>
      </c>
      <c r="L62" s="13">
        <v>3</v>
      </c>
      <c r="M62" s="56" t="s">
        <v>2306</v>
      </c>
      <c r="N62" s="20" t="s">
        <v>1304</v>
      </c>
      <c r="O62" s="59" t="s">
        <v>2365</v>
      </c>
      <c r="P62" s="6">
        <v>3515117</v>
      </c>
      <c r="Q62" s="34" t="s">
        <v>2366</v>
      </c>
      <c r="R62" s="33"/>
    </row>
    <row r="63" spans="1:18" ht="76.5" x14ac:dyDescent="0.2">
      <c r="A63" s="42">
        <v>80131502</v>
      </c>
      <c r="B63" s="31" t="s">
        <v>2405</v>
      </c>
      <c r="C63" s="13">
        <v>10</v>
      </c>
      <c r="D63" s="13">
        <v>10</v>
      </c>
      <c r="E63" s="13">
        <v>16</v>
      </c>
      <c r="F63" s="13">
        <v>1</v>
      </c>
      <c r="G63" s="20" t="s">
        <v>95</v>
      </c>
      <c r="H63" s="13">
        <v>1</v>
      </c>
      <c r="I63" s="22">
        <f t="shared" si="2"/>
        <v>9844921</v>
      </c>
      <c r="J63" s="22">
        <v>1213817</v>
      </c>
      <c r="K63" s="22">
        <f>7365094+1266010</f>
        <v>8631104</v>
      </c>
      <c r="L63" s="13">
        <v>3</v>
      </c>
      <c r="M63" s="56" t="s">
        <v>2306</v>
      </c>
      <c r="N63" s="20" t="s">
        <v>1361</v>
      </c>
      <c r="O63" s="59" t="s">
        <v>2365</v>
      </c>
      <c r="P63" s="6">
        <v>3515117</v>
      </c>
      <c r="Q63" s="34" t="s">
        <v>2366</v>
      </c>
      <c r="R63" s="33"/>
    </row>
    <row r="64" spans="1:18" x14ac:dyDescent="0.2">
      <c r="A64" s="44"/>
      <c r="B64" s="44"/>
      <c r="C64" s="33"/>
      <c r="D64" s="33"/>
      <c r="E64" s="33"/>
      <c r="F64" s="33"/>
      <c r="G64" s="33"/>
      <c r="H64" s="33"/>
      <c r="I64" s="35"/>
      <c r="J64" s="35"/>
      <c r="K64" s="33"/>
      <c r="L64" s="33"/>
      <c r="M64" s="44"/>
      <c r="N64" s="33"/>
      <c r="O64" s="44"/>
      <c r="P64" s="33"/>
      <c r="Q64" s="48"/>
      <c r="R64" s="33"/>
    </row>
    <row r="65" spans="1:18" x14ac:dyDescent="0.2">
      <c r="A65" s="44"/>
      <c r="B65" s="44"/>
      <c r="C65" s="33"/>
      <c r="D65" s="33"/>
      <c r="E65" s="33"/>
      <c r="F65" s="33"/>
      <c r="G65" s="33"/>
      <c r="H65" s="33"/>
      <c r="I65" s="35"/>
      <c r="J65" s="35"/>
      <c r="K65" s="33"/>
      <c r="L65" s="33"/>
      <c r="M65" s="44"/>
      <c r="N65" s="33"/>
      <c r="O65" s="44"/>
      <c r="P65" s="33"/>
      <c r="Q65" s="48"/>
      <c r="R65" s="33"/>
    </row>
    <row r="66" spans="1:18" x14ac:dyDescent="0.2">
      <c r="A66" s="44"/>
      <c r="B66" s="44"/>
      <c r="C66" s="33"/>
      <c r="D66" s="33"/>
      <c r="E66" s="33"/>
      <c r="F66" s="33"/>
      <c r="G66" s="33"/>
      <c r="H66" s="33"/>
      <c r="I66" s="35"/>
      <c r="J66" s="35"/>
      <c r="K66" s="33"/>
      <c r="L66" s="33"/>
      <c r="M66" s="44"/>
      <c r="N66" s="33"/>
      <c r="O66" s="44"/>
      <c r="P66" s="33"/>
      <c r="Q66" s="48"/>
      <c r="R66" s="33"/>
    </row>
    <row r="67" spans="1:18" x14ac:dyDescent="0.2">
      <c r="A67" s="44"/>
      <c r="B67" s="44"/>
      <c r="C67" s="33"/>
      <c r="D67" s="33"/>
      <c r="E67" s="33"/>
      <c r="F67" s="33"/>
      <c r="G67" s="33"/>
      <c r="H67" s="33"/>
      <c r="I67" s="35"/>
      <c r="J67" s="35"/>
      <c r="K67" s="33"/>
      <c r="L67" s="33"/>
      <c r="M67" s="44"/>
      <c r="N67" s="33"/>
      <c r="O67" s="44"/>
      <c r="P67" s="33"/>
      <c r="Q67" s="48"/>
      <c r="R67" s="33"/>
    </row>
    <row r="68" spans="1:18" x14ac:dyDescent="0.2">
      <c r="A68" s="44"/>
      <c r="B68" s="44"/>
      <c r="C68" s="33"/>
      <c r="D68" s="33"/>
      <c r="E68" s="33"/>
      <c r="F68" s="33"/>
      <c r="G68" s="33"/>
      <c r="H68" s="33"/>
      <c r="I68" s="35"/>
      <c r="J68" s="35"/>
      <c r="K68" s="33"/>
      <c r="L68" s="33"/>
      <c r="M68" s="44"/>
      <c r="N68" s="33"/>
      <c r="O68" s="44"/>
      <c r="P68" s="33"/>
      <c r="Q68" s="48"/>
      <c r="R68" s="33"/>
    </row>
    <row r="69" spans="1:18" x14ac:dyDescent="0.2">
      <c r="A69" s="44"/>
      <c r="B69" s="44"/>
      <c r="C69" s="33"/>
      <c r="D69" s="33"/>
      <c r="E69" s="33"/>
      <c r="F69" s="33"/>
      <c r="G69" s="33"/>
      <c r="H69" s="33"/>
      <c r="I69" s="35"/>
      <c r="J69" s="35"/>
      <c r="K69" s="33"/>
      <c r="L69" s="33"/>
      <c r="M69" s="44"/>
      <c r="N69" s="33"/>
      <c r="O69" s="44"/>
      <c r="P69" s="33"/>
      <c r="Q69" s="48"/>
      <c r="R69" s="33"/>
    </row>
    <row r="70" spans="1:18" x14ac:dyDescent="0.2">
      <c r="A70" s="44"/>
      <c r="B70" s="44"/>
      <c r="C70" s="33"/>
      <c r="D70" s="33"/>
      <c r="E70" s="33"/>
      <c r="F70" s="33"/>
      <c r="G70" s="33"/>
      <c r="H70" s="33"/>
      <c r="I70" s="35"/>
      <c r="J70" s="35"/>
      <c r="K70" s="33"/>
      <c r="L70" s="33"/>
      <c r="M70" s="44"/>
      <c r="N70" s="33"/>
      <c r="O70" s="44"/>
      <c r="P70" s="33"/>
      <c r="Q70" s="48"/>
      <c r="R70" s="33"/>
    </row>
    <row r="71" spans="1:18" x14ac:dyDescent="0.2">
      <c r="A71" s="44"/>
      <c r="B71" s="44"/>
      <c r="C71" s="33"/>
      <c r="D71" s="33"/>
      <c r="E71" s="33"/>
      <c r="F71" s="33"/>
      <c r="G71" s="33"/>
      <c r="H71" s="33"/>
      <c r="I71" s="35"/>
      <c r="J71" s="35"/>
      <c r="K71" s="33"/>
      <c r="L71" s="33"/>
      <c r="M71" s="44"/>
      <c r="N71" s="33"/>
      <c r="O71" s="44"/>
      <c r="P71" s="33"/>
      <c r="Q71" s="48"/>
      <c r="R71" s="33"/>
    </row>
    <row r="72" spans="1:18" x14ac:dyDescent="0.2">
      <c r="A72" s="44"/>
      <c r="B72" s="44"/>
      <c r="C72" s="33"/>
      <c r="D72" s="33"/>
      <c r="E72" s="33"/>
      <c r="F72" s="33"/>
      <c r="G72" s="33"/>
      <c r="H72" s="33"/>
      <c r="I72" s="35"/>
      <c r="J72" s="35"/>
      <c r="K72" s="33"/>
      <c r="L72" s="33"/>
      <c r="M72" s="44"/>
      <c r="N72" s="33"/>
      <c r="O72" s="44"/>
      <c r="P72" s="33"/>
      <c r="Q72" s="48"/>
      <c r="R72" s="33"/>
    </row>
    <row r="73" spans="1:18" x14ac:dyDescent="0.2">
      <c r="A73" s="44"/>
      <c r="B73" s="44"/>
      <c r="C73" s="33"/>
      <c r="D73" s="33"/>
      <c r="E73" s="33"/>
      <c r="F73" s="33"/>
      <c r="G73" s="33"/>
      <c r="H73" s="33"/>
      <c r="I73" s="35"/>
      <c r="J73" s="35"/>
      <c r="K73" s="33"/>
      <c r="L73" s="33"/>
      <c r="M73" s="44"/>
      <c r="N73" s="33"/>
      <c r="O73" s="44"/>
      <c r="P73" s="33"/>
      <c r="Q73" s="48"/>
      <c r="R73" s="33"/>
    </row>
    <row r="74" spans="1:18" x14ac:dyDescent="0.2">
      <c r="A74" s="44"/>
      <c r="B74" s="44"/>
      <c r="C74" s="33"/>
      <c r="D74" s="33"/>
      <c r="E74" s="33"/>
      <c r="F74" s="33"/>
      <c r="G74" s="33"/>
      <c r="H74" s="33"/>
      <c r="I74" s="35"/>
      <c r="J74" s="35"/>
      <c r="K74" s="33"/>
      <c r="L74" s="33"/>
      <c r="M74" s="44"/>
      <c r="N74" s="33"/>
      <c r="O74" s="44"/>
      <c r="P74" s="33"/>
      <c r="Q74" s="48"/>
      <c r="R74" s="33"/>
    </row>
    <row r="75" spans="1:18" x14ac:dyDescent="0.2">
      <c r="A75" s="44"/>
      <c r="B75" s="44"/>
      <c r="C75" s="33"/>
      <c r="D75" s="33"/>
      <c r="E75" s="33"/>
      <c r="F75" s="33"/>
      <c r="G75" s="33"/>
      <c r="H75" s="33"/>
      <c r="I75" s="35"/>
      <c r="J75" s="35"/>
      <c r="K75" s="33"/>
      <c r="L75" s="33"/>
      <c r="M75" s="44"/>
      <c r="N75" s="33"/>
      <c r="O75" s="44"/>
      <c r="P75" s="33"/>
      <c r="Q75" s="48"/>
      <c r="R75" s="33"/>
    </row>
    <row r="76" spans="1:18" x14ac:dyDescent="0.2">
      <c r="A76" s="44"/>
      <c r="B76" s="44"/>
      <c r="C76" s="33"/>
      <c r="D76" s="33"/>
      <c r="E76" s="33"/>
      <c r="F76" s="33"/>
      <c r="G76" s="33"/>
      <c r="H76" s="33"/>
      <c r="I76" s="35"/>
      <c r="J76" s="35"/>
      <c r="K76" s="33"/>
      <c r="L76" s="33"/>
      <c r="M76" s="44"/>
      <c r="N76" s="33"/>
      <c r="O76" s="44"/>
      <c r="P76" s="33"/>
      <c r="Q76" s="48"/>
      <c r="R76" s="33"/>
    </row>
    <row r="77" spans="1:18" x14ac:dyDescent="0.2">
      <c r="A77" s="44"/>
      <c r="B77" s="44"/>
      <c r="C77" s="33"/>
      <c r="D77" s="33"/>
      <c r="E77" s="33"/>
      <c r="F77" s="33"/>
      <c r="G77" s="33"/>
      <c r="H77" s="33"/>
      <c r="I77" s="35"/>
      <c r="J77" s="35"/>
      <c r="K77" s="33"/>
      <c r="L77" s="33"/>
      <c r="M77" s="44"/>
      <c r="N77" s="33"/>
      <c r="O77" s="44"/>
      <c r="P77" s="33"/>
      <c r="Q77" s="48"/>
      <c r="R77" s="33"/>
    </row>
    <row r="78" spans="1:18" x14ac:dyDescent="0.2">
      <c r="A78" s="44"/>
      <c r="B78" s="44"/>
      <c r="C78" s="33"/>
      <c r="D78" s="33"/>
      <c r="E78" s="33"/>
      <c r="F78" s="33"/>
      <c r="G78" s="33"/>
      <c r="H78" s="33"/>
      <c r="I78" s="35"/>
      <c r="J78" s="35"/>
      <c r="K78" s="33"/>
      <c r="L78" s="33"/>
      <c r="M78" s="44"/>
      <c r="N78" s="33"/>
      <c r="O78" s="44"/>
      <c r="P78" s="33"/>
      <c r="Q78" s="48"/>
      <c r="R78" s="33"/>
    </row>
    <row r="79" spans="1:18" x14ac:dyDescent="0.2">
      <c r="A79" s="44"/>
      <c r="B79" s="44"/>
      <c r="C79" s="33"/>
      <c r="D79" s="33"/>
      <c r="E79" s="33"/>
      <c r="F79" s="33"/>
      <c r="G79" s="33"/>
      <c r="H79" s="33"/>
      <c r="I79" s="35"/>
      <c r="J79" s="35"/>
      <c r="K79" s="33"/>
      <c r="L79" s="33"/>
      <c r="M79" s="44"/>
      <c r="N79" s="33"/>
      <c r="O79" s="44"/>
      <c r="P79" s="33"/>
      <c r="Q79" s="48"/>
      <c r="R79" s="33"/>
    </row>
    <row r="80" spans="1:18" x14ac:dyDescent="0.2">
      <c r="A80" s="44"/>
      <c r="B80" s="44"/>
      <c r="C80" s="33"/>
      <c r="D80" s="33"/>
      <c r="E80" s="33"/>
      <c r="F80" s="33"/>
      <c r="G80" s="33"/>
      <c r="H80" s="33"/>
      <c r="I80" s="35"/>
      <c r="J80" s="35"/>
      <c r="K80" s="33"/>
      <c r="L80" s="33"/>
      <c r="M80" s="44"/>
      <c r="N80" s="33"/>
      <c r="O80" s="44"/>
      <c r="P80" s="33"/>
      <c r="Q80" s="48"/>
      <c r="R80" s="33"/>
    </row>
    <row r="81" spans="1:18" x14ac:dyDescent="0.2">
      <c r="A81" s="44"/>
      <c r="B81" s="44"/>
      <c r="C81" s="33"/>
      <c r="D81" s="33"/>
      <c r="E81" s="33"/>
      <c r="F81" s="33"/>
      <c r="G81" s="33"/>
      <c r="H81" s="33"/>
      <c r="I81" s="35"/>
      <c r="J81" s="35"/>
      <c r="K81" s="33"/>
      <c r="L81" s="33"/>
      <c r="M81" s="44"/>
      <c r="N81" s="33"/>
      <c r="O81" s="44"/>
      <c r="P81" s="33"/>
      <c r="Q81" s="48"/>
      <c r="R81" s="33"/>
    </row>
    <row r="82" spans="1:18" x14ac:dyDescent="0.2">
      <c r="A82" s="44"/>
      <c r="B82" s="44"/>
      <c r="C82" s="33"/>
      <c r="D82" s="33"/>
      <c r="E82" s="33"/>
      <c r="F82" s="33"/>
      <c r="G82" s="33"/>
      <c r="H82" s="33"/>
      <c r="I82" s="35"/>
      <c r="J82" s="35"/>
      <c r="K82" s="33"/>
      <c r="L82" s="33"/>
      <c r="M82" s="44"/>
      <c r="N82" s="33"/>
      <c r="O82" s="44"/>
      <c r="P82" s="33"/>
      <c r="Q82" s="48"/>
      <c r="R82" s="33"/>
    </row>
    <row r="83" spans="1:18" x14ac:dyDescent="0.2">
      <c r="A83" s="45"/>
      <c r="B83" s="45"/>
      <c r="C83" s="36"/>
      <c r="D83" s="36"/>
      <c r="E83" s="36"/>
      <c r="F83" s="36"/>
      <c r="G83" s="36"/>
      <c r="H83" s="36"/>
      <c r="I83" s="36"/>
      <c r="J83" s="36"/>
      <c r="K83" s="36"/>
      <c r="L83" s="36"/>
      <c r="M83" s="45"/>
      <c r="N83" s="36"/>
      <c r="O83" s="45"/>
      <c r="P83" s="36"/>
      <c r="Q83" s="49"/>
      <c r="R83" s="33"/>
    </row>
    <row r="84" spans="1:18" x14ac:dyDescent="0.2">
      <c r="A84" s="44"/>
      <c r="B84" s="44"/>
      <c r="C84" s="33"/>
      <c r="D84" s="33"/>
      <c r="E84" s="33"/>
      <c r="F84" s="33"/>
      <c r="G84" s="33"/>
      <c r="H84" s="33"/>
      <c r="I84" s="35"/>
      <c r="J84" s="35"/>
      <c r="K84" s="33"/>
      <c r="L84" s="33"/>
      <c r="M84" s="44"/>
      <c r="N84" s="33"/>
      <c r="O84" s="44"/>
      <c r="P84" s="33"/>
      <c r="Q84" s="48"/>
      <c r="R84" s="33"/>
    </row>
    <row r="85" spans="1:18" x14ac:dyDescent="0.2">
      <c r="A85" s="44"/>
      <c r="B85" s="44"/>
      <c r="C85" s="33"/>
      <c r="D85" s="33"/>
      <c r="E85" s="33"/>
      <c r="F85" s="33"/>
      <c r="G85" s="33"/>
      <c r="H85" s="33"/>
      <c r="I85" s="35"/>
      <c r="J85" s="35"/>
      <c r="K85" s="33"/>
      <c r="L85" s="33"/>
      <c r="M85" s="44"/>
      <c r="N85" s="33"/>
      <c r="O85" s="44"/>
      <c r="P85" s="33"/>
      <c r="Q85" s="48"/>
      <c r="R85" s="33"/>
    </row>
    <row r="86" spans="1:18" x14ac:dyDescent="0.2">
      <c r="A86" s="44"/>
      <c r="B86" s="44"/>
      <c r="C86" s="33"/>
      <c r="D86" s="33"/>
      <c r="E86" s="33"/>
      <c r="F86" s="33"/>
      <c r="G86" s="33"/>
      <c r="H86" s="33"/>
      <c r="I86" s="35"/>
      <c r="J86" s="35"/>
      <c r="K86" s="33"/>
      <c r="L86" s="33"/>
      <c r="M86" s="44"/>
      <c r="N86" s="33"/>
      <c r="O86" s="44"/>
      <c r="P86" s="33"/>
      <c r="Q86" s="48"/>
      <c r="R86" s="33"/>
    </row>
    <row r="87" spans="1:18" x14ac:dyDescent="0.2">
      <c r="A87" s="44"/>
      <c r="B87" s="44"/>
      <c r="C87" s="33"/>
      <c r="D87" s="33"/>
      <c r="E87" s="33"/>
      <c r="F87" s="33"/>
      <c r="G87" s="33"/>
      <c r="H87" s="33"/>
      <c r="I87" s="35"/>
      <c r="J87" s="35"/>
      <c r="K87" s="33"/>
      <c r="L87" s="33"/>
      <c r="M87" s="44"/>
      <c r="N87" s="33"/>
      <c r="O87" s="44"/>
      <c r="P87" s="33"/>
      <c r="Q87" s="48"/>
      <c r="R87" s="33"/>
    </row>
    <row r="88" spans="1:18" x14ac:dyDescent="0.2">
      <c r="A88" s="44"/>
      <c r="B88" s="44"/>
      <c r="C88" s="33"/>
      <c r="D88" s="33"/>
      <c r="E88" s="33"/>
      <c r="F88" s="33"/>
      <c r="G88" s="33"/>
      <c r="H88" s="33"/>
      <c r="I88" s="35"/>
      <c r="J88" s="35"/>
      <c r="K88" s="33"/>
      <c r="L88" s="33"/>
      <c r="M88" s="44"/>
      <c r="N88" s="33"/>
      <c r="O88" s="44"/>
      <c r="P88" s="33"/>
      <c r="Q88" s="48"/>
      <c r="R88" s="33"/>
    </row>
    <row r="89" spans="1:18" x14ac:dyDescent="0.2">
      <c r="A89" s="44"/>
      <c r="B89" s="44"/>
      <c r="C89" s="33"/>
      <c r="D89" s="33"/>
      <c r="E89" s="33"/>
      <c r="F89" s="33"/>
      <c r="G89" s="33"/>
      <c r="H89" s="33"/>
      <c r="I89" s="35"/>
      <c r="J89" s="35"/>
      <c r="K89" s="33"/>
      <c r="L89" s="33"/>
      <c r="M89" s="44"/>
      <c r="N89" s="33"/>
      <c r="O89" s="44"/>
      <c r="P89" s="33"/>
      <c r="Q89" s="48"/>
      <c r="R89" s="33"/>
    </row>
    <row r="90" spans="1:18" x14ac:dyDescent="0.2">
      <c r="A90" s="44"/>
      <c r="B90" s="44"/>
      <c r="C90" s="33"/>
      <c r="D90" s="33"/>
      <c r="E90" s="33"/>
      <c r="F90" s="33"/>
      <c r="G90" s="33"/>
      <c r="H90" s="33"/>
      <c r="I90" s="35"/>
      <c r="J90" s="35"/>
      <c r="K90" s="33"/>
      <c r="L90" s="33"/>
      <c r="M90" s="44"/>
      <c r="N90" s="33"/>
      <c r="O90" s="44"/>
      <c r="P90" s="33"/>
      <c r="Q90" s="48"/>
      <c r="R90" s="33"/>
    </row>
    <row r="91" spans="1:18" x14ac:dyDescent="0.2">
      <c r="A91" s="44"/>
      <c r="B91" s="44"/>
      <c r="C91" s="33"/>
      <c r="D91" s="33"/>
      <c r="E91" s="33"/>
      <c r="F91" s="33"/>
      <c r="G91" s="33"/>
      <c r="H91" s="33"/>
      <c r="I91" s="35"/>
      <c r="J91" s="35"/>
      <c r="K91" s="33"/>
      <c r="L91" s="33"/>
      <c r="M91" s="44"/>
      <c r="N91" s="33"/>
      <c r="O91" s="44"/>
      <c r="P91" s="33"/>
      <c r="Q91" s="48"/>
      <c r="R91" s="33"/>
    </row>
    <row r="92" spans="1:18" x14ac:dyDescent="0.2">
      <c r="A92" s="45"/>
      <c r="B92" s="45"/>
      <c r="C92" s="36"/>
      <c r="D92" s="36"/>
      <c r="E92" s="36"/>
      <c r="F92" s="36"/>
      <c r="G92" s="36"/>
      <c r="H92" s="36"/>
      <c r="I92" s="36"/>
      <c r="J92" s="36"/>
      <c r="K92" s="36"/>
      <c r="L92" s="36"/>
      <c r="M92" s="45"/>
      <c r="N92" s="36"/>
      <c r="O92" s="45"/>
      <c r="P92" s="36"/>
      <c r="Q92" s="49"/>
      <c r="R92" s="33"/>
    </row>
    <row r="93" spans="1:18" x14ac:dyDescent="0.2">
      <c r="A93" s="45"/>
      <c r="B93" s="45"/>
      <c r="C93" s="36"/>
      <c r="D93" s="36"/>
      <c r="E93" s="36"/>
      <c r="F93" s="36"/>
      <c r="G93" s="36"/>
      <c r="H93" s="36"/>
      <c r="I93" s="36"/>
      <c r="J93" s="36"/>
      <c r="K93" s="36"/>
      <c r="L93" s="36"/>
      <c r="M93" s="45"/>
      <c r="N93" s="36"/>
      <c r="O93" s="45"/>
      <c r="P93" s="36"/>
      <c r="Q93" s="49"/>
      <c r="R93" s="33"/>
    </row>
    <row r="94" spans="1:18" x14ac:dyDescent="0.2">
      <c r="A94" s="44"/>
      <c r="B94" s="44"/>
      <c r="C94" s="33"/>
      <c r="D94" s="33"/>
      <c r="E94" s="33"/>
      <c r="F94" s="33"/>
      <c r="G94" s="33"/>
      <c r="H94" s="33"/>
      <c r="I94" s="35"/>
      <c r="J94" s="35"/>
      <c r="K94" s="33"/>
      <c r="L94" s="33"/>
      <c r="M94" s="44"/>
      <c r="N94" s="33"/>
      <c r="O94" s="44"/>
      <c r="P94" s="33"/>
      <c r="Q94" s="48"/>
      <c r="R94" s="33"/>
    </row>
    <row r="95" spans="1:18" x14ac:dyDescent="0.2">
      <c r="A95" s="44"/>
      <c r="B95" s="44"/>
      <c r="C95" s="33"/>
      <c r="D95" s="33"/>
      <c r="E95" s="33"/>
      <c r="F95" s="33"/>
      <c r="G95" s="33"/>
      <c r="H95" s="33"/>
      <c r="I95" s="35"/>
      <c r="J95" s="35"/>
      <c r="K95" s="33"/>
      <c r="L95" s="33"/>
      <c r="M95" s="44"/>
      <c r="N95" s="33"/>
      <c r="O95" s="44"/>
      <c r="P95" s="33"/>
      <c r="Q95" s="48"/>
      <c r="R95" s="33"/>
    </row>
    <row r="96" spans="1:18" x14ac:dyDescent="0.2">
      <c r="A96" s="44"/>
      <c r="B96" s="44"/>
      <c r="C96" s="33"/>
      <c r="D96" s="33"/>
      <c r="E96" s="33"/>
      <c r="F96" s="33"/>
      <c r="G96" s="33"/>
      <c r="H96" s="33"/>
      <c r="I96" s="35"/>
      <c r="J96" s="35"/>
      <c r="K96" s="37"/>
      <c r="L96" s="33"/>
      <c r="M96" s="44"/>
      <c r="N96" s="33"/>
      <c r="O96" s="44"/>
      <c r="P96" s="33"/>
      <c r="Q96" s="48"/>
      <c r="R96" s="33"/>
    </row>
    <row r="97" spans="1:18" x14ac:dyDescent="0.2">
      <c r="A97" s="44"/>
      <c r="B97" s="44"/>
      <c r="C97" s="33"/>
      <c r="D97" s="33"/>
      <c r="E97" s="33"/>
      <c r="F97" s="33"/>
      <c r="G97" s="33"/>
      <c r="H97" s="33"/>
      <c r="I97" s="35"/>
      <c r="J97" s="35"/>
      <c r="K97" s="33"/>
      <c r="L97" s="33"/>
      <c r="M97" s="44"/>
      <c r="N97" s="33"/>
      <c r="O97" s="44"/>
      <c r="P97" s="33"/>
      <c r="Q97" s="48"/>
      <c r="R97" s="33"/>
    </row>
    <row r="98" spans="1:18" x14ac:dyDescent="0.2">
      <c r="A98" s="44"/>
      <c r="B98" s="44"/>
      <c r="C98" s="33"/>
      <c r="D98" s="33"/>
      <c r="E98" s="33"/>
      <c r="F98" s="33"/>
      <c r="G98" s="33"/>
      <c r="H98" s="33"/>
      <c r="I98" s="35"/>
      <c r="J98" s="35"/>
      <c r="K98" s="33"/>
      <c r="L98" s="33"/>
      <c r="M98" s="44"/>
      <c r="N98" s="33"/>
      <c r="O98" s="44"/>
      <c r="P98" s="33"/>
      <c r="Q98" s="48"/>
      <c r="R98" s="33"/>
    </row>
    <row r="99" spans="1:18" x14ac:dyDescent="0.2">
      <c r="A99" s="44"/>
      <c r="B99" s="44"/>
      <c r="C99" s="33"/>
      <c r="D99" s="33"/>
      <c r="E99" s="33"/>
      <c r="F99" s="33"/>
      <c r="G99" s="33"/>
      <c r="H99" s="33"/>
      <c r="I99" s="35"/>
      <c r="J99" s="35"/>
      <c r="K99" s="33"/>
      <c r="L99" s="33"/>
      <c r="M99" s="44"/>
      <c r="N99" s="33"/>
      <c r="O99" s="44"/>
      <c r="P99" s="33"/>
      <c r="Q99" s="48"/>
      <c r="R99" s="33"/>
    </row>
  </sheetData>
  <sortState xmlns:xlrd2="http://schemas.microsoft.com/office/spreadsheetml/2017/richdata2" ref="A5:Q15">
    <sortCondition ref="C5:C15"/>
  </sortState>
  <mergeCells count="1">
    <mergeCell ref="A1:Q3"/>
  </mergeCells>
  <dataValidations disablePrompts="1" count="1">
    <dataValidation type="whole" allowBlank="1" showInputMessage="1" showErrorMessage="1" error="EL DATO INGRESADO DEBE SER UN NÚMERO ENTERO MAYOR A 0" sqref="J22:J23" xr:uid="{00000000-0002-0000-0000-000000000000}">
      <formula1>0</formula1>
      <formula2>10000000000000000000</formula2>
    </dataValidation>
  </dataValidations>
  <hyperlinks>
    <hyperlink ref="Q15" r:id="rId1" xr:uid="{00000000-0004-0000-0000-000000000000}"/>
    <hyperlink ref="Q8" r:id="rId2" xr:uid="{00000000-0004-0000-0000-000001000000}"/>
    <hyperlink ref="Q14" r:id="rId3" xr:uid="{00000000-0004-0000-0000-000002000000}"/>
    <hyperlink ref="Q21" r:id="rId4" xr:uid="{00000000-0004-0000-0000-000003000000}"/>
    <hyperlink ref="Q13" r:id="rId5" xr:uid="{00000000-0004-0000-0000-000004000000}"/>
    <hyperlink ref="Q16" r:id="rId6" xr:uid="{00000000-0004-0000-0000-000005000000}"/>
    <hyperlink ref="Q17" r:id="rId7" xr:uid="{00000000-0004-0000-0000-000006000000}"/>
    <hyperlink ref="Q19" r:id="rId8" xr:uid="{00000000-0004-0000-0000-000007000000}"/>
    <hyperlink ref="Q6" r:id="rId9" xr:uid="{00000000-0004-0000-0000-000008000000}"/>
    <hyperlink ref="Q10" r:id="rId10" xr:uid="{00000000-0004-0000-0000-000009000000}"/>
    <hyperlink ref="Q11" r:id="rId11" xr:uid="{00000000-0004-0000-0000-00000A000000}"/>
    <hyperlink ref="Q12" r:id="rId12" xr:uid="{00000000-0004-0000-0000-00000B000000}"/>
    <hyperlink ref="Q18" r:id="rId13" xr:uid="{00000000-0004-0000-0000-00000C000000}"/>
    <hyperlink ref="Q20" r:id="rId14" xr:uid="{00000000-0004-0000-0000-00000D000000}"/>
    <hyperlink ref="Q24" r:id="rId15" xr:uid="{00000000-0004-0000-0000-00000E000000}"/>
    <hyperlink ref="Q25" r:id="rId16" xr:uid="{00000000-0004-0000-0000-00000F000000}"/>
    <hyperlink ref="Q7" r:id="rId17" xr:uid="{00000000-0004-0000-0000-000010000000}"/>
    <hyperlink ref="Q45" r:id="rId18" xr:uid="{00000000-0004-0000-0000-000011000000}"/>
    <hyperlink ref="Q31" r:id="rId19" xr:uid="{00000000-0004-0000-0000-000012000000}"/>
    <hyperlink ref="Q51" r:id="rId20" xr:uid="{00000000-0004-0000-0000-000013000000}"/>
    <hyperlink ref="Q32" r:id="rId21" xr:uid="{00000000-0004-0000-0000-000014000000}"/>
    <hyperlink ref="Q37" r:id="rId22" xr:uid="{00000000-0004-0000-0000-000015000000}"/>
    <hyperlink ref="Q49" r:id="rId23" xr:uid="{00000000-0004-0000-0000-000016000000}"/>
    <hyperlink ref="Q46" r:id="rId24" xr:uid="{00000000-0004-0000-0000-000017000000}"/>
    <hyperlink ref="Q47" r:id="rId25" xr:uid="{00000000-0004-0000-0000-000018000000}"/>
    <hyperlink ref="Q50" r:id="rId26" xr:uid="{00000000-0004-0000-0000-000019000000}"/>
    <hyperlink ref="Q52" r:id="rId27" xr:uid="{00000000-0004-0000-0000-00001A000000}"/>
    <hyperlink ref="Q53" r:id="rId28" xr:uid="{00000000-0004-0000-0000-00001B000000}"/>
    <hyperlink ref="Q55" r:id="rId29" xr:uid="{00000000-0004-0000-0000-00001C000000}"/>
    <hyperlink ref="Q57" r:id="rId30" xr:uid="{00000000-0004-0000-0000-00001D000000}"/>
    <hyperlink ref="Q30:Q84" r:id="rId31" display="jaime.fernandez@fiscalia.gov.co" xr:uid="{00000000-0004-0000-0000-00001E000000}"/>
    <hyperlink ref="Q48" r:id="rId32" xr:uid="{00000000-0004-0000-0000-00001F000000}"/>
    <hyperlink ref="Q56" r:id="rId33" xr:uid="{00000000-0004-0000-0000-000020000000}"/>
    <hyperlink ref="Q54" r:id="rId34" xr:uid="{00000000-0004-0000-0000-000021000000}"/>
    <hyperlink ref="Q58" r:id="rId35" xr:uid="{00000000-0004-0000-0000-000022000000}"/>
    <hyperlink ref="Q29" r:id="rId36" xr:uid="{00000000-0004-0000-0000-000023000000}"/>
    <hyperlink ref="Q27" r:id="rId37" xr:uid="{00000000-0004-0000-0000-000024000000}"/>
    <hyperlink ref="Q36" r:id="rId38" xr:uid="{00000000-0004-0000-0000-000025000000}"/>
    <hyperlink ref="Q23" r:id="rId39" xr:uid="{00000000-0004-0000-0000-000026000000}"/>
    <hyperlink ref="Q26" r:id="rId40" xr:uid="{00000000-0004-0000-0000-000027000000}"/>
    <hyperlink ref="Q60" r:id="rId41" xr:uid="{00000000-0004-0000-0000-000028000000}"/>
    <hyperlink ref="Q59" r:id="rId42" xr:uid="{00000000-0004-0000-0000-000029000000}"/>
    <hyperlink ref="Q61" r:id="rId43" xr:uid="{00000000-0004-0000-0000-00002A000000}"/>
    <hyperlink ref="Q62" r:id="rId44" xr:uid="{00000000-0004-0000-0000-00002B000000}"/>
    <hyperlink ref="Q63" r:id="rId45" xr:uid="{00000000-0004-0000-0000-00002C000000}"/>
    <hyperlink ref="Q28" r:id="rId46" xr:uid="{00000000-0004-0000-0000-00002D000000}"/>
  </hyperlinks>
  <pageMargins left="0.35433070866141736" right="0.35433070866141736" top="0.39370078740157483" bottom="0.39370078740157483" header="0.51181102362204722" footer="0.51181102362204722"/>
  <pageSetup paperSize="5" scale="75"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topLeftCell="I1" workbookViewId="0">
      <selection activeCell="J18" sqref="J18"/>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42578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ht="12.75" customHeight="1" x14ac:dyDescent="0.2">
      <c r="D33" s="2" t="s">
        <v>136</v>
      </c>
      <c r="E33" s="2" t="s">
        <v>137</v>
      </c>
    </row>
    <row r="34" spans="4:11" ht="12.75" customHeight="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Maria Chaux Hernandez</dc:creator>
  <cp:keywords/>
  <dc:description/>
  <cp:lastModifiedBy>Cristina Del Pilar Neira Melo</cp:lastModifiedBy>
  <cp:lastPrinted>2022-10-25T13:50:52Z</cp:lastPrinted>
  <dcterms:created xsi:type="dcterms:W3CDTF">2018-09-03T12:51:29Z</dcterms:created>
  <dcterms:modified xsi:type="dcterms:W3CDTF">2022-10-25T13:51:27Z</dcterms:modified>
  <cp:category/>
  <cp:contentStatus/>
</cp:coreProperties>
</file>