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fiscaliagovco-my.sharepoint.com/personal/crineira_fiscalia_gov_co/Documents/CALIDAD MIOS/CALIDAD/PAA PUBLICACIONES WEB/2023/REGCENTRAL/"/>
    </mc:Choice>
  </mc:AlternateContent>
  <xr:revisionPtr revIDLastSave="0" documentId="8_{94316E46-0F92-4332-B75C-0C162DDD1171}" xr6:coauthVersionLast="47" xr6:coauthVersionMax="47" xr10:uidLastSave="{00000000-0000-0000-0000-000000000000}"/>
  <bookViews>
    <workbookView xWindow="-120" yWindow="-120" windowWidth="29040" windowHeight="15840" tabRatio="633" xr2:uid="{00000000-000D-0000-FFFF-FFFF00000000}"/>
  </bookViews>
  <sheets>
    <sheet name="PAAA2023" sheetId="8" r:id="rId1"/>
    <sheet name="Cuadro 5 PAA" sheetId="5" r:id="rId2"/>
    <sheet name="EJECUCION NIVEL USO 16-08-2023" sheetId="7" r:id="rId3"/>
  </sheets>
  <externalReferences>
    <externalReference r:id="rId4"/>
    <externalReference r:id="rId5"/>
  </externalReferences>
  <definedNames>
    <definedName name="_xlnm._FilterDatabase" localSheetId="2" hidden="1">'EJECUCION NIVEL USO 16-08-2023'!$C$5:$N$7</definedName>
    <definedName name="_xlnm.Print_Area" localSheetId="1">'Cuadro 5 PAA'!$A$8:$U$52</definedName>
    <definedName name="_xlnm.Print_Titles" localSheetId="0">PAAA2023!$1:$4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10" i="7" l="1"/>
  <c r="N1109" i="7"/>
  <c r="N1108" i="7"/>
  <c r="N1107" i="7"/>
  <c r="N1106" i="7"/>
  <c r="N1105" i="7"/>
  <c r="N1104" i="7"/>
  <c r="N1103" i="7"/>
  <c r="N1102" i="7"/>
  <c r="N1101" i="7"/>
  <c r="N1100" i="7"/>
  <c r="N1099" i="7"/>
  <c r="N1098" i="7"/>
  <c r="N1097" i="7"/>
  <c r="N1096" i="7"/>
  <c r="N1095" i="7"/>
  <c r="N1094" i="7"/>
  <c r="N1093" i="7"/>
  <c r="N1092" i="7"/>
  <c r="N1091" i="7"/>
  <c r="N1090" i="7"/>
  <c r="N1089" i="7"/>
  <c r="N1088" i="7"/>
  <c r="N1087" i="7"/>
  <c r="N1086" i="7"/>
  <c r="N1085" i="7"/>
  <c r="N1084" i="7"/>
  <c r="N1083" i="7"/>
  <c r="N1082" i="7"/>
  <c r="N1081" i="7"/>
  <c r="N1080" i="7"/>
  <c r="N1079" i="7"/>
  <c r="N1078" i="7"/>
  <c r="N1077" i="7"/>
  <c r="N1076" i="7"/>
  <c r="N1075" i="7"/>
  <c r="N1074" i="7"/>
  <c r="N1073" i="7"/>
  <c r="N1072" i="7"/>
  <c r="N1071" i="7"/>
  <c r="N1070" i="7"/>
  <c r="N1069" i="7"/>
  <c r="N1068" i="7"/>
  <c r="N1067" i="7"/>
  <c r="N1066" i="7"/>
  <c r="N1065" i="7"/>
  <c r="N1064" i="7"/>
  <c r="N1063" i="7"/>
  <c r="N1062" i="7"/>
  <c r="N1061" i="7"/>
  <c r="N1060" i="7"/>
  <c r="N1059" i="7"/>
  <c r="N1058" i="7"/>
  <c r="N1057" i="7"/>
  <c r="N1056" i="7"/>
  <c r="N1055" i="7"/>
  <c r="N1054" i="7"/>
  <c r="N1053" i="7"/>
  <c r="N1052" i="7"/>
  <c r="N1051" i="7"/>
  <c r="N1050" i="7"/>
  <c r="N1049" i="7"/>
  <c r="N1048" i="7"/>
  <c r="N1047" i="7"/>
  <c r="N1046" i="7"/>
  <c r="N1045" i="7"/>
  <c r="N1044" i="7"/>
  <c r="N1043" i="7"/>
  <c r="N1042" i="7"/>
  <c r="N1041" i="7"/>
  <c r="N1040" i="7"/>
  <c r="N1039" i="7"/>
  <c r="N1038" i="7"/>
  <c r="N1037" i="7"/>
  <c r="N1036" i="7"/>
  <c r="N1035" i="7"/>
  <c r="N1034" i="7"/>
  <c r="N1033" i="7"/>
  <c r="N1032" i="7"/>
  <c r="N1031" i="7"/>
  <c r="N1030" i="7"/>
  <c r="N1029" i="7"/>
  <c r="N1028" i="7"/>
  <c r="N1027" i="7"/>
  <c r="N1026" i="7"/>
  <c r="N1025" i="7"/>
  <c r="N1024" i="7"/>
  <c r="N1023" i="7"/>
  <c r="N1022" i="7"/>
  <c r="N1021" i="7"/>
  <c r="N1020" i="7"/>
  <c r="N1019" i="7"/>
  <c r="N1018" i="7"/>
  <c r="N1017" i="7"/>
  <c r="N1016" i="7"/>
  <c r="N1015" i="7"/>
  <c r="N1014" i="7"/>
  <c r="N1013" i="7"/>
  <c r="N1012" i="7"/>
  <c r="N1011" i="7"/>
  <c r="N1010" i="7"/>
  <c r="N1009" i="7"/>
  <c r="N1008" i="7"/>
  <c r="N1007" i="7"/>
  <c r="N1006" i="7"/>
  <c r="N1005" i="7"/>
  <c r="N1004" i="7"/>
  <c r="N1003" i="7"/>
  <c r="N1002" i="7"/>
  <c r="N1001" i="7"/>
  <c r="N1000" i="7"/>
  <c r="N999" i="7"/>
  <c r="N998" i="7"/>
  <c r="N997" i="7"/>
  <c r="N996" i="7"/>
  <c r="N995" i="7"/>
  <c r="N994" i="7"/>
  <c r="N993" i="7"/>
  <c r="N992" i="7"/>
  <c r="N991" i="7"/>
  <c r="N990" i="7"/>
  <c r="N989" i="7"/>
  <c r="N988" i="7"/>
  <c r="N987" i="7"/>
  <c r="N986" i="7"/>
  <c r="N985" i="7"/>
  <c r="N984" i="7"/>
  <c r="N983" i="7"/>
  <c r="N982" i="7"/>
  <c r="N981" i="7"/>
  <c r="N980" i="7"/>
  <c r="N979" i="7"/>
  <c r="N978" i="7"/>
  <c r="N977" i="7"/>
  <c r="N976" i="7"/>
  <c r="N975" i="7"/>
  <c r="N974" i="7"/>
  <c r="N973" i="7"/>
  <c r="N972" i="7"/>
  <c r="N971" i="7"/>
  <c r="N970" i="7"/>
  <c r="N969" i="7"/>
  <c r="N968" i="7"/>
  <c r="N967" i="7"/>
  <c r="N966" i="7"/>
  <c r="N965" i="7"/>
  <c r="N964" i="7"/>
  <c r="N963" i="7"/>
  <c r="N962" i="7"/>
  <c r="N961" i="7"/>
  <c r="N960" i="7"/>
  <c r="N959" i="7"/>
  <c r="N958" i="7"/>
  <c r="N957" i="7"/>
  <c r="N956" i="7"/>
  <c r="N955" i="7"/>
  <c r="N954" i="7"/>
  <c r="N953" i="7"/>
  <c r="N952" i="7"/>
  <c r="N951" i="7"/>
  <c r="N950" i="7"/>
  <c r="N949" i="7"/>
  <c r="N948" i="7"/>
  <c r="N947" i="7"/>
  <c r="N946" i="7"/>
  <c r="N945" i="7"/>
  <c r="N944" i="7"/>
  <c r="N943" i="7"/>
  <c r="N942" i="7"/>
  <c r="N941" i="7"/>
  <c r="N940" i="7"/>
  <c r="N939" i="7"/>
  <c r="N938" i="7"/>
  <c r="N937" i="7"/>
  <c r="N936" i="7"/>
  <c r="N935" i="7"/>
  <c r="N934" i="7"/>
  <c r="N933" i="7"/>
  <c r="N932" i="7"/>
  <c r="N931" i="7"/>
  <c r="N930" i="7"/>
  <c r="N929" i="7"/>
  <c r="N928" i="7"/>
  <c r="N927" i="7"/>
  <c r="N926" i="7"/>
  <c r="N925" i="7"/>
  <c r="N924" i="7"/>
  <c r="N923" i="7"/>
  <c r="N922" i="7"/>
  <c r="N921" i="7"/>
  <c r="N920" i="7"/>
  <c r="N919" i="7"/>
  <c r="N918" i="7"/>
  <c r="N917" i="7"/>
  <c r="N916" i="7"/>
  <c r="N915" i="7"/>
  <c r="N914" i="7"/>
  <c r="N913" i="7"/>
  <c r="N912" i="7"/>
  <c r="N911" i="7"/>
  <c r="N910" i="7"/>
  <c r="N909" i="7"/>
  <c r="N908" i="7"/>
  <c r="N907" i="7"/>
  <c r="N906" i="7"/>
  <c r="N905" i="7"/>
  <c r="N904" i="7"/>
  <c r="N903" i="7"/>
  <c r="N902" i="7"/>
  <c r="N901" i="7"/>
  <c r="N900" i="7"/>
  <c r="N899" i="7"/>
  <c r="N898" i="7"/>
  <c r="N897" i="7"/>
  <c r="N896" i="7"/>
  <c r="N895" i="7"/>
  <c r="N894" i="7"/>
  <c r="N893" i="7"/>
  <c r="N892" i="7"/>
  <c r="N891" i="7"/>
  <c r="N890" i="7"/>
  <c r="N889" i="7"/>
  <c r="N888" i="7"/>
  <c r="N887" i="7"/>
  <c r="N886" i="7"/>
  <c r="N885" i="7"/>
  <c r="N884" i="7"/>
  <c r="N883" i="7"/>
  <c r="N882" i="7"/>
  <c r="N881" i="7"/>
  <c r="N880" i="7"/>
  <c r="N879" i="7"/>
  <c r="N878" i="7"/>
  <c r="N877" i="7"/>
  <c r="N876" i="7"/>
  <c r="N875" i="7"/>
  <c r="N874" i="7"/>
  <c r="N873" i="7"/>
  <c r="N872" i="7"/>
  <c r="N871" i="7"/>
  <c r="N870" i="7"/>
  <c r="N869" i="7"/>
  <c r="N868" i="7"/>
  <c r="N867" i="7"/>
  <c r="N866" i="7"/>
  <c r="N865" i="7"/>
  <c r="N864" i="7"/>
  <c r="N863" i="7"/>
  <c r="N862" i="7"/>
  <c r="N861" i="7"/>
  <c r="N860" i="7"/>
  <c r="N859" i="7"/>
  <c r="N858" i="7"/>
  <c r="N857" i="7"/>
  <c r="N856" i="7"/>
  <c r="N855" i="7"/>
  <c r="N854" i="7"/>
  <c r="N853" i="7"/>
  <c r="N852" i="7"/>
  <c r="N851" i="7"/>
  <c r="N850" i="7"/>
  <c r="N849" i="7"/>
  <c r="N848" i="7"/>
  <c r="N847" i="7"/>
  <c r="N846" i="7"/>
  <c r="N845" i="7"/>
  <c r="N844" i="7"/>
  <c r="N843" i="7"/>
  <c r="N842" i="7"/>
  <c r="N841" i="7"/>
  <c r="N840" i="7"/>
  <c r="N839" i="7"/>
  <c r="N838" i="7"/>
  <c r="N837" i="7"/>
  <c r="N836" i="7"/>
  <c r="N835" i="7"/>
  <c r="N834" i="7"/>
  <c r="N833" i="7"/>
  <c r="N832" i="7"/>
  <c r="N831" i="7"/>
  <c r="N830" i="7"/>
  <c r="N829" i="7"/>
  <c r="N828" i="7"/>
  <c r="N827" i="7"/>
  <c r="N826" i="7"/>
  <c r="N825" i="7"/>
  <c r="N824" i="7"/>
  <c r="N823" i="7"/>
  <c r="N822" i="7"/>
  <c r="N821" i="7"/>
  <c r="N820" i="7"/>
  <c r="N819" i="7"/>
  <c r="N818" i="7"/>
  <c r="N817" i="7"/>
  <c r="N816" i="7"/>
  <c r="N815" i="7"/>
  <c r="N814" i="7"/>
  <c r="N813" i="7"/>
  <c r="N812" i="7"/>
  <c r="N811" i="7"/>
  <c r="N810" i="7"/>
  <c r="N809" i="7"/>
  <c r="N808" i="7"/>
  <c r="N807" i="7"/>
  <c r="N806" i="7"/>
  <c r="N805" i="7"/>
  <c r="N804" i="7"/>
  <c r="N803" i="7"/>
  <c r="N802" i="7"/>
  <c r="N801" i="7"/>
  <c r="N800" i="7"/>
  <c r="N799" i="7"/>
  <c r="N798" i="7"/>
  <c r="N797" i="7"/>
  <c r="N796" i="7"/>
  <c r="N795" i="7"/>
  <c r="N794" i="7"/>
  <c r="N793" i="7"/>
  <c r="N792" i="7"/>
  <c r="N791" i="7"/>
  <c r="N790" i="7"/>
  <c r="N789" i="7"/>
  <c r="N788" i="7"/>
  <c r="N787" i="7"/>
  <c r="N786" i="7"/>
  <c r="N785" i="7"/>
  <c r="N784" i="7"/>
  <c r="N783" i="7"/>
  <c r="N782" i="7"/>
  <c r="N781" i="7"/>
  <c r="N780" i="7"/>
  <c r="N779" i="7"/>
  <c r="N778" i="7"/>
  <c r="N777" i="7"/>
  <c r="N776" i="7"/>
  <c r="N775" i="7"/>
  <c r="N774" i="7"/>
  <c r="N773" i="7"/>
  <c r="N772" i="7"/>
  <c r="N771" i="7"/>
  <c r="N770" i="7"/>
  <c r="N769" i="7"/>
  <c r="N768" i="7"/>
  <c r="N767" i="7"/>
  <c r="N766" i="7"/>
  <c r="N765" i="7"/>
  <c r="N764" i="7"/>
  <c r="O764" i="7" s="1"/>
  <c r="N763" i="7"/>
  <c r="O763" i="7" s="1"/>
  <c r="N762" i="7"/>
  <c r="O762" i="7" s="1"/>
  <c r="N761" i="7"/>
  <c r="O761" i="7" s="1"/>
  <c r="N760" i="7"/>
  <c r="O760" i="7" s="1"/>
  <c r="N759" i="7"/>
  <c r="O759" i="7" s="1"/>
  <c r="N758" i="7"/>
  <c r="O758" i="7" s="1"/>
  <c r="N757" i="7"/>
  <c r="O757" i="7" s="1"/>
  <c r="N756" i="7"/>
  <c r="O756" i="7" s="1"/>
  <c r="O755" i="7"/>
  <c r="N755" i="7"/>
  <c r="N754" i="7"/>
  <c r="O754" i="7" s="1"/>
  <c r="N753" i="7"/>
  <c r="O753" i="7" s="1"/>
  <c r="N752" i="7"/>
  <c r="O752" i="7" s="1"/>
  <c r="N751" i="7"/>
  <c r="O751" i="7" s="1"/>
  <c r="N750" i="7"/>
  <c r="O750" i="7" s="1"/>
  <c r="O749" i="7"/>
  <c r="N749" i="7"/>
  <c r="N748" i="7"/>
  <c r="O748" i="7" s="1"/>
  <c r="O747" i="7"/>
  <c r="N747" i="7"/>
  <c r="N746" i="7"/>
  <c r="O746" i="7" s="1"/>
  <c r="N745" i="7"/>
  <c r="O745" i="7" s="1"/>
  <c r="N744" i="7"/>
  <c r="O744" i="7" s="1"/>
  <c r="N743" i="7"/>
  <c r="O743" i="7" s="1"/>
  <c r="N742" i="7"/>
  <c r="O742" i="7" s="1"/>
  <c r="O741" i="7"/>
  <c r="N741" i="7"/>
  <c r="N740" i="7"/>
  <c r="O740" i="7" s="1"/>
  <c r="O739" i="7"/>
  <c r="N739" i="7"/>
  <c r="N738" i="7"/>
  <c r="O738" i="7" s="1"/>
  <c r="N737" i="7"/>
  <c r="O737" i="7" s="1"/>
  <c r="N736" i="7"/>
  <c r="O736" i="7" s="1"/>
  <c r="N735" i="7"/>
  <c r="O735" i="7" s="1"/>
  <c r="N734" i="7"/>
  <c r="O734" i="7" s="1"/>
  <c r="O733" i="7"/>
  <c r="N733" i="7"/>
  <c r="N732" i="7"/>
  <c r="O732" i="7" s="1"/>
  <c r="O731" i="7"/>
  <c r="N731" i="7"/>
  <c r="N730" i="7"/>
  <c r="O730" i="7" s="1"/>
  <c r="N729" i="7"/>
  <c r="O729" i="7" s="1"/>
  <c r="N728" i="7"/>
  <c r="O728" i="7" s="1"/>
  <c r="N727" i="7"/>
  <c r="O727" i="7" s="1"/>
  <c r="N726" i="7"/>
  <c r="O726" i="7" s="1"/>
  <c r="O725" i="7"/>
  <c r="N725" i="7"/>
  <c r="N724" i="7"/>
  <c r="O724" i="7" s="1"/>
  <c r="O723" i="7"/>
  <c r="N723" i="7"/>
  <c r="N722" i="7"/>
  <c r="O722" i="7" s="1"/>
  <c r="N721" i="7"/>
  <c r="O721" i="7" s="1"/>
  <c r="N720" i="7"/>
  <c r="O720" i="7" s="1"/>
  <c r="N719" i="7"/>
  <c r="O719" i="7" s="1"/>
  <c r="N718" i="7"/>
  <c r="O718" i="7" s="1"/>
  <c r="O717" i="7"/>
  <c r="N717" i="7"/>
  <c r="N716" i="7"/>
  <c r="O716" i="7" s="1"/>
  <c r="O715" i="7"/>
  <c r="N715" i="7"/>
  <c r="N714" i="7"/>
  <c r="O714" i="7" s="1"/>
  <c r="N713" i="7"/>
  <c r="O713" i="7" s="1"/>
  <c r="N712" i="7"/>
  <c r="O712" i="7" s="1"/>
  <c r="N711" i="7"/>
  <c r="O711" i="7" s="1"/>
  <c r="N710" i="7"/>
  <c r="O710" i="7" s="1"/>
  <c r="O709" i="7"/>
  <c r="N709" i="7"/>
  <c r="N708" i="7"/>
  <c r="O708" i="7" s="1"/>
  <c r="O707" i="7"/>
  <c r="N707" i="7"/>
  <c r="N706" i="7"/>
  <c r="O706" i="7" s="1"/>
  <c r="N705" i="7"/>
  <c r="O705" i="7" s="1"/>
  <c r="N704" i="7"/>
  <c r="O704" i="7" s="1"/>
  <c r="N703" i="7"/>
  <c r="O703" i="7" s="1"/>
  <c r="N702" i="7"/>
  <c r="O702" i="7" s="1"/>
  <c r="O701" i="7"/>
  <c r="N701" i="7"/>
  <c r="N700" i="7"/>
  <c r="O700" i="7" s="1"/>
  <c r="O699" i="7"/>
  <c r="N699" i="7"/>
  <c r="N698" i="7"/>
  <c r="O698" i="7" s="1"/>
  <c r="N697" i="7"/>
  <c r="O697" i="7" s="1"/>
  <c r="N696" i="7"/>
  <c r="O696" i="7" s="1"/>
  <c r="N695" i="7"/>
  <c r="O695" i="7" s="1"/>
  <c r="N694" i="7"/>
  <c r="O694" i="7" s="1"/>
  <c r="O693" i="7"/>
  <c r="N693" i="7"/>
  <c r="N692" i="7"/>
  <c r="O692" i="7" s="1"/>
  <c r="O691" i="7"/>
  <c r="N691" i="7"/>
  <c r="N690" i="7"/>
  <c r="O690" i="7" s="1"/>
  <c r="N689" i="7"/>
  <c r="O689" i="7" s="1"/>
  <c r="N688" i="7"/>
  <c r="O688" i="7" s="1"/>
  <c r="N687" i="7"/>
  <c r="O687" i="7" s="1"/>
  <c r="N686" i="7"/>
  <c r="O686" i="7" s="1"/>
  <c r="O685" i="7"/>
  <c r="N685" i="7"/>
  <c r="N684" i="7"/>
  <c r="O684" i="7" s="1"/>
  <c r="O683" i="7"/>
  <c r="N683" i="7"/>
  <c r="N682" i="7"/>
  <c r="O682" i="7" s="1"/>
  <c r="N681" i="7"/>
  <c r="O681" i="7" s="1"/>
  <c r="N680" i="7"/>
  <c r="O680" i="7" s="1"/>
  <c r="N679" i="7"/>
  <c r="O679" i="7" s="1"/>
  <c r="N678" i="7"/>
  <c r="O678" i="7" s="1"/>
  <c r="O677" i="7"/>
  <c r="N677" i="7"/>
  <c r="N676" i="7"/>
  <c r="O676" i="7" s="1"/>
  <c r="O675" i="7"/>
  <c r="N675" i="7"/>
  <c r="N674" i="7"/>
  <c r="O674" i="7" s="1"/>
  <c r="N673" i="7"/>
  <c r="O673" i="7" s="1"/>
  <c r="N672" i="7"/>
  <c r="O672" i="7" s="1"/>
  <c r="N671" i="7"/>
  <c r="O671" i="7" s="1"/>
  <c r="N670" i="7"/>
  <c r="O670" i="7" s="1"/>
  <c r="O669" i="7"/>
  <c r="N669" i="7"/>
  <c r="N668" i="7"/>
  <c r="O668" i="7" s="1"/>
  <c r="O667" i="7"/>
  <c r="N667" i="7"/>
  <c r="N666" i="7"/>
  <c r="O666" i="7" s="1"/>
  <c r="N665" i="7"/>
  <c r="O665" i="7" s="1"/>
  <c r="N664" i="7"/>
  <c r="O664" i="7" s="1"/>
  <c r="N663" i="7"/>
  <c r="O663" i="7" s="1"/>
  <c r="N662" i="7"/>
  <c r="O662" i="7" s="1"/>
  <c r="O661" i="7"/>
  <c r="N661" i="7"/>
  <c r="N660" i="7"/>
  <c r="O660" i="7" s="1"/>
  <c r="O659" i="7"/>
  <c r="N659" i="7"/>
  <c r="N658" i="7"/>
  <c r="O658" i="7" s="1"/>
  <c r="N657" i="7"/>
  <c r="O657" i="7" s="1"/>
  <c r="N656" i="7"/>
  <c r="O656" i="7" s="1"/>
  <c r="N655" i="7"/>
  <c r="O655" i="7" s="1"/>
  <c r="N654" i="7"/>
  <c r="O654" i="7" s="1"/>
  <c r="O653" i="7"/>
  <c r="N653" i="7"/>
  <c r="N652" i="7"/>
  <c r="O652" i="7" s="1"/>
  <c r="O651" i="7"/>
  <c r="N651" i="7"/>
  <c r="N650" i="7"/>
  <c r="O650" i="7" s="1"/>
  <c r="N649" i="7"/>
  <c r="O649" i="7" s="1"/>
  <c r="N648" i="7"/>
  <c r="O648" i="7" s="1"/>
  <c r="N647" i="7"/>
  <c r="O647" i="7" s="1"/>
  <c r="N646" i="7"/>
  <c r="O646" i="7" s="1"/>
  <c r="O645" i="7"/>
  <c r="N645" i="7"/>
  <c r="N644" i="7"/>
  <c r="O644" i="7" s="1"/>
  <c r="O643" i="7"/>
  <c r="N643" i="7"/>
  <c r="N642" i="7"/>
  <c r="O642" i="7" s="1"/>
  <c r="N641" i="7"/>
  <c r="O641" i="7" s="1"/>
  <c r="N640" i="7"/>
  <c r="O640" i="7" s="1"/>
  <c r="N639" i="7"/>
  <c r="O639" i="7" s="1"/>
  <c r="N638" i="7"/>
  <c r="O638" i="7" s="1"/>
  <c r="O637" i="7"/>
  <c r="N637" i="7"/>
  <c r="N636" i="7"/>
  <c r="O636" i="7" s="1"/>
  <c r="O635" i="7"/>
  <c r="N635" i="7"/>
  <c r="N634" i="7"/>
  <c r="O634" i="7" s="1"/>
  <c r="N633" i="7"/>
  <c r="O633" i="7" s="1"/>
  <c r="N632" i="7"/>
  <c r="O632" i="7" s="1"/>
  <c r="N631" i="7"/>
  <c r="O631" i="7" s="1"/>
  <c r="N630" i="7"/>
  <c r="O630" i="7" s="1"/>
  <c r="O629" i="7"/>
  <c r="N629" i="7"/>
  <c r="N628" i="7"/>
  <c r="O628" i="7" s="1"/>
  <c r="O627" i="7"/>
  <c r="N627" i="7"/>
  <c r="N626" i="7"/>
  <c r="O626" i="7" s="1"/>
  <c r="N625" i="7"/>
  <c r="O625" i="7" s="1"/>
  <c r="N624" i="7"/>
  <c r="O624" i="7" s="1"/>
  <c r="N623" i="7"/>
  <c r="O623" i="7" s="1"/>
  <c r="N622" i="7"/>
  <c r="O622" i="7" s="1"/>
  <c r="O621" i="7"/>
  <c r="N621" i="7"/>
  <c r="N620" i="7"/>
  <c r="O620" i="7" s="1"/>
  <c r="O619" i="7"/>
  <c r="N619" i="7"/>
  <c r="N618" i="7"/>
  <c r="O618" i="7" s="1"/>
  <c r="N617" i="7"/>
  <c r="O617" i="7" s="1"/>
  <c r="N616" i="7"/>
  <c r="O616" i="7" s="1"/>
  <c r="N615" i="7"/>
  <c r="O615" i="7" s="1"/>
  <c r="N614" i="7"/>
  <c r="O614" i="7" s="1"/>
  <c r="O613" i="7"/>
  <c r="N613" i="7"/>
  <c r="N612" i="7"/>
  <c r="O612" i="7" s="1"/>
  <c r="O611" i="7"/>
  <c r="N611" i="7"/>
  <c r="N610" i="7"/>
  <c r="O610" i="7" s="1"/>
  <c r="N609" i="7"/>
  <c r="O609" i="7" s="1"/>
  <c r="N608" i="7"/>
  <c r="O608" i="7" s="1"/>
  <c r="N607" i="7"/>
  <c r="O607" i="7" s="1"/>
  <c r="N606" i="7"/>
  <c r="O606" i="7" s="1"/>
  <c r="O605" i="7"/>
  <c r="N605" i="7"/>
  <c r="N604" i="7"/>
  <c r="O604" i="7" s="1"/>
  <c r="O603" i="7"/>
  <c r="N603" i="7"/>
  <c r="N602" i="7"/>
  <c r="O602" i="7" s="1"/>
  <c r="N601" i="7"/>
  <c r="O601" i="7" s="1"/>
  <c r="N600" i="7"/>
  <c r="O600" i="7" s="1"/>
  <c r="N599" i="7"/>
  <c r="O599" i="7" s="1"/>
  <c r="N598" i="7"/>
  <c r="O598" i="7" s="1"/>
  <c r="O597" i="7"/>
  <c r="N597" i="7"/>
  <c r="N596" i="7"/>
  <c r="O596" i="7" s="1"/>
  <c r="O595" i="7"/>
  <c r="N595" i="7"/>
  <c r="N594" i="7"/>
  <c r="O594" i="7" s="1"/>
  <c r="N593" i="7"/>
  <c r="O593" i="7" s="1"/>
  <c r="N592" i="7"/>
  <c r="O592" i="7" s="1"/>
  <c r="N591" i="7"/>
  <c r="O591" i="7" s="1"/>
  <c r="N590" i="7"/>
  <c r="O590" i="7" s="1"/>
  <c r="O589" i="7"/>
  <c r="N589" i="7"/>
  <c r="N588" i="7"/>
  <c r="O588" i="7" s="1"/>
  <c r="O587" i="7"/>
  <c r="N587" i="7"/>
  <c r="N586" i="7"/>
  <c r="O586" i="7" s="1"/>
  <c r="N585" i="7"/>
  <c r="O585" i="7" s="1"/>
  <c r="N584" i="7"/>
  <c r="O584" i="7" s="1"/>
  <c r="N583" i="7"/>
  <c r="O583" i="7" s="1"/>
  <c r="N582" i="7"/>
  <c r="O582" i="7" s="1"/>
  <c r="O581" i="7"/>
  <c r="N581" i="7"/>
  <c r="N580" i="7"/>
  <c r="O580" i="7" s="1"/>
  <c r="O579" i="7"/>
  <c r="N579" i="7"/>
  <c r="N578" i="7"/>
  <c r="O578" i="7" s="1"/>
  <c r="N577" i="7"/>
  <c r="O577" i="7" s="1"/>
  <c r="N576" i="7"/>
  <c r="O576" i="7" s="1"/>
  <c r="N575" i="7"/>
  <c r="O575" i="7" s="1"/>
  <c r="N574" i="7"/>
  <c r="O574" i="7" s="1"/>
  <c r="O573" i="7"/>
  <c r="N573" i="7"/>
  <c r="N572" i="7"/>
  <c r="O572" i="7" s="1"/>
  <c r="O571" i="7"/>
  <c r="N571" i="7"/>
  <c r="N570" i="7"/>
  <c r="O570" i="7" s="1"/>
  <c r="N569" i="7"/>
  <c r="O569" i="7" s="1"/>
  <c r="N568" i="7"/>
  <c r="O568" i="7" s="1"/>
  <c r="N567" i="7"/>
  <c r="O567" i="7" s="1"/>
  <c r="N566" i="7"/>
  <c r="O566" i="7" s="1"/>
  <c r="O565" i="7"/>
  <c r="N565" i="7"/>
  <c r="N564" i="7"/>
  <c r="O564" i="7" s="1"/>
  <c r="O563" i="7"/>
  <c r="N563" i="7"/>
  <c r="N562" i="7"/>
  <c r="O562" i="7" s="1"/>
  <c r="N561" i="7"/>
  <c r="O561" i="7" s="1"/>
  <c r="N560" i="7"/>
  <c r="O560" i="7" s="1"/>
  <c r="N559" i="7"/>
  <c r="O559" i="7" s="1"/>
  <c r="N558" i="7"/>
  <c r="O558" i="7" s="1"/>
  <c r="O557" i="7"/>
  <c r="N557" i="7"/>
  <c r="N556" i="7"/>
  <c r="O556" i="7" s="1"/>
  <c r="O555" i="7"/>
  <c r="N555" i="7"/>
  <c r="N554" i="7"/>
  <c r="O554" i="7" s="1"/>
  <c r="N553" i="7"/>
  <c r="O553" i="7" s="1"/>
  <c r="N552" i="7"/>
  <c r="O552" i="7" s="1"/>
  <c r="N551" i="7"/>
  <c r="O551" i="7" s="1"/>
  <c r="N550" i="7"/>
  <c r="O550" i="7" s="1"/>
  <c r="O549" i="7"/>
  <c r="N549" i="7"/>
  <c r="N548" i="7"/>
  <c r="O548" i="7" s="1"/>
  <c r="O547" i="7"/>
  <c r="N547" i="7"/>
  <c r="N546" i="7"/>
  <c r="O546" i="7" s="1"/>
  <c r="N545" i="7"/>
  <c r="O545" i="7" s="1"/>
  <c r="N544" i="7"/>
  <c r="O544" i="7" s="1"/>
  <c r="N543" i="7"/>
  <c r="O543" i="7" s="1"/>
  <c r="N542" i="7"/>
  <c r="O542" i="7" s="1"/>
  <c r="O541" i="7"/>
  <c r="N541" i="7"/>
  <c r="N540" i="7"/>
  <c r="O540" i="7" s="1"/>
  <c r="O539" i="7"/>
  <c r="N539" i="7"/>
  <c r="N538" i="7"/>
  <c r="O538" i="7" s="1"/>
  <c r="N537" i="7"/>
  <c r="O537" i="7" s="1"/>
  <c r="N536" i="7"/>
  <c r="O536" i="7" s="1"/>
  <c r="N535" i="7"/>
  <c r="O535" i="7" s="1"/>
  <c r="N534" i="7"/>
  <c r="O534" i="7" s="1"/>
  <c r="O533" i="7"/>
  <c r="N533" i="7"/>
  <c r="N532" i="7"/>
  <c r="O532" i="7" s="1"/>
  <c r="O531" i="7"/>
  <c r="N531" i="7"/>
  <c r="N530" i="7"/>
  <c r="O530" i="7" s="1"/>
  <c r="N529" i="7"/>
  <c r="O529" i="7" s="1"/>
  <c r="N528" i="7"/>
  <c r="O528" i="7" s="1"/>
  <c r="N527" i="7"/>
  <c r="O527" i="7" s="1"/>
  <c r="N526" i="7"/>
  <c r="O526" i="7" s="1"/>
  <c r="O525" i="7"/>
  <c r="N525" i="7"/>
  <c r="N524" i="7"/>
  <c r="O524" i="7" s="1"/>
  <c r="O523" i="7"/>
  <c r="N523" i="7"/>
  <c r="N522" i="7"/>
  <c r="O522" i="7" s="1"/>
  <c r="N521" i="7"/>
  <c r="O521" i="7" s="1"/>
  <c r="N520" i="7"/>
  <c r="O520" i="7" s="1"/>
  <c r="N519" i="7"/>
  <c r="O519" i="7" s="1"/>
  <c r="N518" i="7"/>
  <c r="O518" i="7" s="1"/>
  <c r="O517" i="7"/>
  <c r="N517" i="7"/>
  <c r="N516" i="7"/>
  <c r="O516" i="7" s="1"/>
  <c r="O515" i="7"/>
  <c r="N515" i="7"/>
  <c r="N514" i="7"/>
  <c r="O514" i="7" s="1"/>
  <c r="N513" i="7"/>
  <c r="O513" i="7" s="1"/>
  <c r="N512" i="7"/>
  <c r="O512" i="7" s="1"/>
  <c r="N511" i="7"/>
  <c r="O511" i="7" s="1"/>
  <c r="N510" i="7"/>
  <c r="O510" i="7" s="1"/>
  <c r="O509" i="7"/>
  <c r="N509" i="7"/>
  <c r="N508" i="7"/>
  <c r="O508" i="7" s="1"/>
  <c r="O507" i="7"/>
  <c r="N507" i="7"/>
  <c r="N506" i="7"/>
  <c r="O506" i="7" s="1"/>
  <c r="N505" i="7"/>
  <c r="O505" i="7" s="1"/>
  <c r="N504" i="7"/>
  <c r="O504" i="7" s="1"/>
  <c r="N503" i="7"/>
  <c r="O503" i="7" s="1"/>
  <c r="N502" i="7"/>
  <c r="O502" i="7" s="1"/>
  <c r="O501" i="7"/>
  <c r="N501" i="7"/>
  <c r="N500" i="7"/>
  <c r="O500" i="7" s="1"/>
  <c r="O499" i="7"/>
  <c r="N499" i="7"/>
  <c r="N498" i="7"/>
  <c r="O498" i="7" s="1"/>
  <c r="N497" i="7"/>
  <c r="O497" i="7" s="1"/>
  <c r="N496" i="7"/>
  <c r="O496" i="7" s="1"/>
  <c r="N495" i="7"/>
  <c r="O495" i="7" s="1"/>
  <c r="N494" i="7"/>
  <c r="O494" i="7" s="1"/>
  <c r="O493" i="7"/>
  <c r="N493" i="7"/>
  <c r="N492" i="7"/>
  <c r="O492" i="7" s="1"/>
  <c r="O491" i="7"/>
  <c r="N491" i="7"/>
  <c r="N490" i="7"/>
  <c r="O490" i="7" s="1"/>
  <c r="N489" i="7"/>
  <c r="O489" i="7" s="1"/>
  <c r="N488" i="7"/>
  <c r="O488" i="7" s="1"/>
  <c r="N487" i="7"/>
  <c r="O487" i="7" s="1"/>
  <c r="N486" i="7"/>
  <c r="O486" i="7" s="1"/>
  <c r="O485" i="7"/>
  <c r="N485" i="7"/>
  <c r="N484" i="7"/>
  <c r="O484" i="7" s="1"/>
  <c r="O483" i="7"/>
  <c r="N483" i="7"/>
  <c r="N482" i="7"/>
  <c r="O482" i="7" s="1"/>
  <c r="N481" i="7"/>
  <c r="O481" i="7" s="1"/>
  <c r="N480" i="7"/>
  <c r="O480" i="7" s="1"/>
  <c r="N479" i="7"/>
  <c r="O479" i="7" s="1"/>
  <c r="N478" i="7"/>
  <c r="O478" i="7" s="1"/>
  <c r="O477" i="7"/>
  <c r="N477" i="7"/>
  <c r="N476" i="7"/>
  <c r="O476" i="7" s="1"/>
  <c r="O475" i="7"/>
  <c r="N475" i="7"/>
  <c r="N474" i="7"/>
  <c r="O474" i="7" s="1"/>
  <c r="N473" i="7"/>
  <c r="O473" i="7" s="1"/>
  <c r="N472" i="7"/>
  <c r="O472" i="7" s="1"/>
  <c r="N471" i="7"/>
  <c r="O471" i="7" s="1"/>
  <c r="N470" i="7"/>
  <c r="O470" i="7" s="1"/>
  <c r="O469" i="7"/>
  <c r="N469" i="7"/>
  <c r="N468" i="7"/>
  <c r="O468" i="7" s="1"/>
  <c r="O467" i="7"/>
  <c r="N467" i="7"/>
  <c r="N466" i="7"/>
  <c r="O466" i="7" s="1"/>
  <c r="N465" i="7"/>
  <c r="O465" i="7" s="1"/>
  <c r="N464" i="7"/>
  <c r="O464" i="7" s="1"/>
  <c r="N463" i="7"/>
  <c r="O463" i="7" s="1"/>
  <c r="N462" i="7"/>
  <c r="O462" i="7" s="1"/>
  <c r="O461" i="7"/>
  <c r="N461" i="7"/>
  <c r="N460" i="7"/>
  <c r="O460" i="7" s="1"/>
  <c r="O459" i="7"/>
  <c r="N459" i="7"/>
  <c r="N458" i="7"/>
  <c r="O458" i="7" s="1"/>
  <c r="N457" i="7"/>
  <c r="O457" i="7" s="1"/>
  <c r="N456" i="7"/>
  <c r="O456" i="7" s="1"/>
  <c r="N455" i="7"/>
  <c r="O455" i="7" s="1"/>
  <c r="N454" i="7"/>
  <c r="O454" i="7" s="1"/>
  <c r="O453" i="7"/>
  <c r="N453" i="7"/>
  <c r="N452" i="7"/>
  <c r="O452" i="7" s="1"/>
  <c r="O451" i="7"/>
  <c r="N451" i="7"/>
  <c r="N450" i="7"/>
  <c r="O450" i="7" s="1"/>
  <c r="N449" i="7"/>
  <c r="O449" i="7" s="1"/>
  <c r="N448" i="7"/>
  <c r="O448" i="7" s="1"/>
  <c r="N447" i="7"/>
  <c r="O447" i="7" s="1"/>
  <c r="N446" i="7"/>
  <c r="O446" i="7" s="1"/>
  <c r="O445" i="7"/>
  <c r="N445" i="7"/>
  <c r="N444" i="7"/>
  <c r="O444" i="7" s="1"/>
  <c r="O443" i="7"/>
  <c r="N443" i="7"/>
  <c r="N442" i="7"/>
  <c r="O442" i="7" s="1"/>
  <c r="N441" i="7"/>
  <c r="O441" i="7" s="1"/>
  <c r="N440" i="7"/>
  <c r="O440" i="7" s="1"/>
  <c r="N439" i="7"/>
  <c r="O439" i="7" s="1"/>
  <c r="N438" i="7"/>
  <c r="O438" i="7" s="1"/>
  <c r="O437" i="7"/>
  <c r="N437" i="7"/>
  <c r="N436" i="7"/>
  <c r="O436" i="7" s="1"/>
  <c r="O435" i="7"/>
  <c r="N435" i="7"/>
  <c r="N434" i="7"/>
  <c r="O434" i="7" s="1"/>
  <c r="N433" i="7"/>
  <c r="O433" i="7" s="1"/>
  <c r="N432" i="7"/>
  <c r="O432" i="7" s="1"/>
  <c r="N431" i="7"/>
  <c r="O431" i="7" s="1"/>
  <c r="N430" i="7"/>
  <c r="O430" i="7" s="1"/>
  <c r="O429" i="7"/>
  <c r="N429" i="7"/>
  <c r="N428" i="7"/>
  <c r="O428" i="7" s="1"/>
  <c r="O427" i="7"/>
  <c r="N427" i="7"/>
  <c r="N426" i="7"/>
  <c r="O426" i="7" s="1"/>
  <c r="N425" i="7"/>
  <c r="O425" i="7" s="1"/>
  <c r="N424" i="7"/>
  <c r="O424" i="7" s="1"/>
  <c r="N423" i="7"/>
  <c r="O423" i="7" s="1"/>
  <c r="N422" i="7"/>
  <c r="O422" i="7" s="1"/>
  <c r="O421" i="7"/>
  <c r="N421" i="7"/>
  <c r="N420" i="7"/>
  <c r="O420" i="7" s="1"/>
  <c r="O419" i="7"/>
  <c r="N419" i="7"/>
  <c r="N418" i="7"/>
  <c r="O418" i="7" s="1"/>
  <c r="N417" i="7"/>
  <c r="O417" i="7" s="1"/>
  <c r="N416" i="7"/>
  <c r="O416" i="7" s="1"/>
  <c r="N415" i="7"/>
  <c r="O415" i="7" s="1"/>
  <c r="N414" i="7"/>
  <c r="O414" i="7" s="1"/>
  <c r="O413" i="7"/>
  <c r="N413" i="7"/>
  <c r="N412" i="7"/>
  <c r="O412" i="7" s="1"/>
  <c r="O411" i="7"/>
  <c r="N411" i="7"/>
  <c r="N410" i="7"/>
  <c r="O410" i="7" s="1"/>
  <c r="N409" i="7"/>
  <c r="O409" i="7" s="1"/>
  <c r="N408" i="7"/>
  <c r="O408" i="7" s="1"/>
  <c r="N407" i="7"/>
  <c r="O407" i="7" s="1"/>
  <c r="N406" i="7"/>
  <c r="O406" i="7" s="1"/>
  <c r="O405" i="7"/>
  <c r="N405" i="7"/>
  <c r="N404" i="7"/>
  <c r="O404" i="7" s="1"/>
  <c r="O403" i="7"/>
  <c r="N403" i="7"/>
  <c r="N402" i="7"/>
  <c r="O402" i="7" s="1"/>
  <c r="N401" i="7"/>
  <c r="O401" i="7" s="1"/>
  <c r="N400" i="7"/>
  <c r="O400" i="7" s="1"/>
  <c r="N399" i="7"/>
  <c r="O399" i="7" s="1"/>
  <c r="N398" i="7"/>
  <c r="O398" i="7" s="1"/>
  <c r="O397" i="7"/>
  <c r="N397" i="7"/>
  <c r="N396" i="7"/>
  <c r="O396" i="7" s="1"/>
  <c r="O395" i="7"/>
  <c r="N395" i="7"/>
  <c r="N394" i="7"/>
  <c r="O394" i="7" s="1"/>
  <c r="N393" i="7"/>
  <c r="O393" i="7" s="1"/>
  <c r="N392" i="7"/>
  <c r="O392" i="7" s="1"/>
  <c r="N391" i="7"/>
  <c r="O391" i="7" s="1"/>
  <c r="N390" i="7"/>
  <c r="O390" i="7" s="1"/>
  <c r="O389" i="7"/>
  <c r="N389" i="7"/>
  <c r="N388" i="7"/>
  <c r="O388" i="7" s="1"/>
  <c r="O387" i="7"/>
  <c r="N387" i="7"/>
  <c r="N386" i="7"/>
  <c r="O386" i="7" s="1"/>
  <c r="N385" i="7"/>
  <c r="O385" i="7" s="1"/>
  <c r="N384" i="7"/>
  <c r="O384" i="7" s="1"/>
  <c r="N383" i="7"/>
  <c r="O383" i="7" s="1"/>
  <c r="N382" i="7"/>
  <c r="O382" i="7" s="1"/>
  <c r="O381" i="7"/>
  <c r="N381" i="7"/>
  <c r="N380" i="7"/>
  <c r="O380" i="7" s="1"/>
  <c r="O379" i="7"/>
  <c r="N379" i="7"/>
  <c r="N378" i="7"/>
  <c r="O378" i="7" s="1"/>
  <c r="N377" i="7"/>
  <c r="O377" i="7" s="1"/>
  <c r="N376" i="7"/>
  <c r="O376" i="7" s="1"/>
  <c r="N375" i="7"/>
  <c r="O375" i="7" s="1"/>
  <c r="N374" i="7"/>
  <c r="O374" i="7" s="1"/>
  <c r="O373" i="7"/>
  <c r="N373" i="7"/>
  <c r="N372" i="7"/>
  <c r="O372" i="7" s="1"/>
  <c r="O371" i="7"/>
  <c r="N371" i="7"/>
  <c r="N370" i="7"/>
  <c r="O370" i="7" s="1"/>
  <c r="N369" i="7"/>
  <c r="O369" i="7" s="1"/>
  <c r="N368" i="7"/>
  <c r="O368" i="7" s="1"/>
  <c r="N367" i="7"/>
  <c r="O367" i="7" s="1"/>
  <c r="N366" i="7"/>
  <c r="O366" i="7" s="1"/>
  <c r="O365" i="7"/>
  <c r="N365" i="7"/>
  <c r="N364" i="7"/>
  <c r="O364" i="7" s="1"/>
  <c r="O363" i="7"/>
  <c r="N363" i="7"/>
  <c r="N362" i="7"/>
  <c r="O362" i="7" s="1"/>
  <c r="N361" i="7"/>
  <c r="O361" i="7" s="1"/>
  <c r="N360" i="7"/>
  <c r="O360" i="7" s="1"/>
  <c r="N359" i="7"/>
  <c r="O359" i="7" s="1"/>
  <c r="N358" i="7"/>
  <c r="O358" i="7" s="1"/>
  <c r="O357" i="7"/>
  <c r="N357" i="7"/>
  <c r="N356" i="7"/>
  <c r="O356" i="7" s="1"/>
  <c r="O355" i="7"/>
  <c r="N355" i="7"/>
  <c r="N354" i="7"/>
  <c r="O354" i="7" s="1"/>
  <c r="N353" i="7"/>
  <c r="O353" i="7" s="1"/>
  <c r="N352" i="7"/>
  <c r="O352" i="7" s="1"/>
  <c r="N351" i="7"/>
  <c r="O351" i="7" s="1"/>
  <c r="N350" i="7"/>
  <c r="O350" i="7" s="1"/>
  <c r="O349" i="7"/>
  <c r="N349" i="7"/>
  <c r="N348" i="7"/>
  <c r="O348" i="7" s="1"/>
  <c r="O347" i="7"/>
  <c r="N347" i="7"/>
  <c r="N346" i="7"/>
  <c r="O346" i="7" s="1"/>
  <c r="N345" i="7"/>
  <c r="O345" i="7" s="1"/>
  <c r="N344" i="7"/>
  <c r="O344" i="7" s="1"/>
  <c r="N343" i="7"/>
  <c r="O343" i="7" s="1"/>
  <c r="N342" i="7"/>
  <c r="O342" i="7" s="1"/>
  <c r="O341" i="7"/>
  <c r="N341" i="7"/>
  <c r="N340" i="7"/>
  <c r="O340" i="7" s="1"/>
  <c r="O339" i="7"/>
  <c r="N339" i="7"/>
  <c r="N338" i="7"/>
  <c r="O338" i="7" s="1"/>
  <c r="N337" i="7"/>
  <c r="O337" i="7" s="1"/>
  <c r="N336" i="7"/>
  <c r="O336" i="7" s="1"/>
  <c r="N335" i="7"/>
  <c r="O335" i="7" s="1"/>
  <c r="N334" i="7"/>
  <c r="O334" i="7" s="1"/>
  <c r="O333" i="7"/>
  <c r="N333" i="7"/>
  <c r="N332" i="7"/>
  <c r="O332" i="7" s="1"/>
  <c r="O331" i="7"/>
  <c r="N331" i="7"/>
  <c r="N330" i="7"/>
  <c r="O330" i="7" s="1"/>
  <c r="N329" i="7"/>
  <c r="O329" i="7" s="1"/>
  <c r="N328" i="7"/>
  <c r="O328" i="7" s="1"/>
  <c r="N327" i="7"/>
  <c r="O327" i="7" s="1"/>
  <c r="N326" i="7"/>
  <c r="O326" i="7" s="1"/>
  <c r="O325" i="7"/>
  <c r="N325" i="7"/>
  <c r="N324" i="7"/>
  <c r="O324" i="7" s="1"/>
  <c r="O323" i="7"/>
  <c r="N323" i="7"/>
  <c r="N322" i="7"/>
  <c r="O322" i="7" s="1"/>
  <c r="N321" i="7"/>
  <c r="O321" i="7" s="1"/>
  <c r="N320" i="7"/>
  <c r="O320" i="7" s="1"/>
  <c r="N319" i="7"/>
  <c r="O319" i="7" s="1"/>
  <c r="N318" i="7"/>
  <c r="O318" i="7" s="1"/>
  <c r="O317" i="7"/>
  <c r="N317" i="7"/>
  <c r="N316" i="7"/>
  <c r="O316" i="7" s="1"/>
  <c r="O315" i="7"/>
  <c r="N315" i="7"/>
  <c r="N314" i="7"/>
  <c r="O314" i="7" s="1"/>
  <c r="N313" i="7"/>
  <c r="O313" i="7" s="1"/>
  <c r="N312" i="7"/>
  <c r="O312" i="7" s="1"/>
  <c r="N311" i="7"/>
  <c r="O311" i="7" s="1"/>
  <c r="N310" i="7"/>
  <c r="O310" i="7" s="1"/>
  <c r="O309" i="7"/>
  <c r="N309" i="7"/>
  <c r="N308" i="7"/>
  <c r="O308" i="7" s="1"/>
  <c r="O307" i="7"/>
  <c r="N307" i="7"/>
  <c r="N306" i="7"/>
  <c r="O306" i="7" s="1"/>
  <c r="N305" i="7"/>
  <c r="O305" i="7" s="1"/>
  <c r="N304" i="7"/>
  <c r="O304" i="7" s="1"/>
  <c r="N303" i="7"/>
  <c r="O303" i="7" s="1"/>
  <c r="N302" i="7"/>
  <c r="O302" i="7" s="1"/>
  <c r="O301" i="7"/>
  <c r="N301" i="7"/>
  <c r="N300" i="7"/>
  <c r="O300" i="7" s="1"/>
  <c r="O299" i="7"/>
  <c r="N299" i="7"/>
  <c r="N298" i="7"/>
  <c r="O298" i="7" s="1"/>
  <c r="N297" i="7"/>
  <c r="O297" i="7" s="1"/>
  <c r="N296" i="7"/>
  <c r="O296" i="7" s="1"/>
  <c r="N295" i="7"/>
  <c r="O295" i="7" s="1"/>
  <c r="N294" i="7"/>
  <c r="O294" i="7" s="1"/>
  <c r="O293" i="7"/>
  <c r="N293" i="7"/>
  <c r="N292" i="7"/>
  <c r="O292" i="7" s="1"/>
  <c r="O291" i="7"/>
  <c r="N291" i="7"/>
  <c r="N290" i="7"/>
  <c r="O290" i="7" s="1"/>
  <c r="N289" i="7"/>
  <c r="O289" i="7" s="1"/>
  <c r="N288" i="7"/>
  <c r="O288" i="7" s="1"/>
  <c r="N287" i="7"/>
  <c r="O287" i="7" s="1"/>
  <c r="N286" i="7"/>
  <c r="O286" i="7" s="1"/>
  <c r="O285" i="7"/>
  <c r="N285" i="7"/>
  <c r="N284" i="7"/>
  <c r="O284" i="7" s="1"/>
  <c r="O283" i="7"/>
  <c r="N283" i="7"/>
  <c r="N282" i="7"/>
  <c r="O282" i="7" s="1"/>
  <c r="N281" i="7"/>
  <c r="O281" i="7" s="1"/>
  <c r="N280" i="7"/>
  <c r="O280" i="7" s="1"/>
  <c r="N279" i="7"/>
  <c r="O279" i="7" s="1"/>
  <c r="N278" i="7"/>
  <c r="O278" i="7" s="1"/>
  <c r="O277" i="7"/>
  <c r="N277" i="7"/>
  <c r="N276" i="7"/>
  <c r="O276" i="7" s="1"/>
  <c r="O275" i="7"/>
  <c r="N275" i="7"/>
  <c r="N274" i="7"/>
  <c r="O274" i="7" s="1"/>
  <c r="N273" i="7"/>
  <c r="O273" i="7" s="1"/>
  <c r="N272" i="7"/>
  <c r="O272" i="7" s="1"/>
  <c r="N271" i="7"/>
  <c r="O271" i="7" s="1"/>
  <c r="N270" i="7"/>
  <c r="O270" i="7" s="1"/>
  <c r="O269" i="7"/>
  <c r="N269" i="7"/>
  <c r="N268" i="7"/>
  <c r="O268" i="7" s="1"/>
  <c r="O267" i="7"/>
  <c r="N267" i="7"/>
  <c r="N266" i="7"/>
  <c r="O266" i="7" s="1"/>
  <c r="N265" i="7"/>
  <c r="O265" i="7" s="1"/>
  <c r="N264" i="7"/>
  <c r="O264" i="7" s="1"/>
  <c r="N263" i="7"/>
  <c r="O263" i="7" s="1"/>
  <c r="N262" i="7"/>
  <c r="O262" i="7" s="1"/>
  <c r="O261" i="7"/>
  <c r="N261" i="7"/>
  <c r="N260" i="7"/>
  <c r="O260" i="7" s="1"/>
  <c r="O259" i="7"/>
  <c r="N259" i="7"/>
  <c r="N258" i="7"/>
  <c r="O258" i="7" s="1"/>
  <c r="N257" i="7"/>
  <c r="O257" i="7" s="1"/>
  <c r="N256" i="7"/>
  <c r="O256" i="7" s="1"/>
  <c r="N255" i="7"/>
  <c r="O255" i="7" s="1"/>
  <c r="N254" i="7"/>
  <c r="O254" i="7" s="1"/>
  <c r="O253" i="7"/>
  <c r="N253" i="7"/>
  <c r="N252" i="7"/>
  <c r="O252" i="7" s="1"/>
  <c r="O251" i="7"/>
  <c r="N251" i="7"/>
  <c r="N250" i="7"/>
  <c r="O250" i="7" s="1"/>
  <c r="N249" i="7"/>
  <c r="O249" i="7" s="1"/>
  <c r="N248" i="7"/>
  <c r="O248" i="7" s="1"/>
  <c r="N247" i="7"/>
  <c r="O247" i="7" s="1"/>
  <c r="N246" i="7"/>
  <c r="O246" i="7" s="1"/>
  <c r="O245" i="7"/>
  <c r="N245" i="7"/>
  <c r="N244" i="7"/>
  <c r="O244" i="7" s="1"/>
  <c r="O243" i="7"/>
  <c r="N243" i="7"/>
  <c r="N242" i="7"/>
  <c r="O242" i="7" s="1"/>
  <c r="N241" i="7"/>
  <c r="O241" i="7" s="1"/>
  <c r="N240" i="7"/>
  <c r="O240" i="7" s="1"/>
  <c r="N239" i="7"/>
  <c r="O239" i="7" s="1"/>
  <c r="N238" i="7"/>
  <c r="O238" i="7" s="1"/>
  <c r="O237" i="7"/>
  <c r="N237" i="7"/>
  <c r="N236" i="7"/>
  <c r="O236" i="7" s="1"/>
  <c r="O235" i="7"/>
  <c r="N235" i="7"/>
  <c r="N234" i="7"/>
  <c r="O234" i="7" s="1"/>
  <c r="N233" i="7"/>
  <c r="O233" i="7" s="1"/>
  <c r="N232" i="7"/>
  <c r="O232" i="7" s="1"/>
  <c r="N231" i="7"/>
  <c r="O231" i="7" s="1"/>
  <c r="N230" i="7"/>
  <c r="O230" i="7" s="1"/>
  <c r="O229" i="7"/>
  <c r="N229" i="7"/>
  <c r="N228" i="7"/>
  <c r="O228" i="7" s="1"/>
  <c r="O227" i="7"/>
  <c r="N227" i="7"/>
  <c r="N226" i="7"/>
  <c r="O226" i="7" s="1"/>
  <c r="N225" i="7"/>
  <c r="O225" i="7" s="1"/>
  <c r="N224" i="7"/>
  <c r="O224" i="7" s="1"/>
  <c r="N223" i="7"/>
  <c r="O223" i="7" s="1"/>
  <c r="N222" i="7"/>
  <c r="O222" i="7" s="1"/>
  <c r="O221" i="7"/>
  <c r="N221" i="7"/>
  <c r="N220" i="7"/>
  <c r="O220" i="7" s="1"/>
  <c r="O219" i="7"/>
  <c r="N219" i="7"/>
  <c r="N218" i="7"/>
  <c r="O218" i="7" s="1"/>
  <c r="N217" i="7"/>
  <c r="O217" i="7" s="1"/>
  <c r="N216" i="7"/>
  <c r="O216" i="7" s="1"/>
  <c r="N215" i="7"/>
  <c r="O215" i="7" s="1"/>
  <c r="N214" i="7"/>
  <c r="O214" i="7" s="1"/>
  <c r="O213" i="7"/>
  <c r="N213" i="7"/>
  <c r="N212" i="7"/>
  <c r="O212" i="7" s="1"/>
  <c r="O211" i="7"/>
  <c r="N211" i="7"/>
  <c r="N210" i="7"/>
  <c r="O210" i="7" s="1"/>
  <c r="N209" i="7"/>
  <c r="O209" i="7" s="1"/>
  <c r="N208" i="7"/>
  <c r="O208" i="7" s="1"/>
  <c r="N207" i="7"/>
  <c r="O207" i="7" s="1"/>
  <c r="N206" i="7"/>
  <c r="O206" i="7" s="1"/>
  <c r="O205" i="7"/>
  <c r="N205" i="7"/>
  <c r="N204" i="7"/>
  <c r="O204" i="7" s="1"/>
  <c r="O203" i="7"/>
  <c r="N203" i="7"/>
  <c r="N202" i="7"/>
  <c r="O202" i="7" s="1"/>
  <c r="N201" i="7"/>
  <c r="O201" i="7" s="1"/>
  <c r="N200" i="7"/>
  <c r="O200" i="7" s="1"/>
  <c r="N199" i="7"/>
  <c r="O199" i="7" s="1"/>
  <c r="N198" i="7"/>
  <c r="O198" i="7" s="1"/>
  <c r="O197" i="7"/>
  <c r="N197" i="7"/>
  <c r="N196" i="7"/>
  <c r="O196" i="7" s="1"/>
  <c r="O195" i="7"/>
  <c r="N195" i="7"/>
  <c r="N194" i="7"/>
  <c r="O194" i="7" s="1"/>
  <c r="N193" i="7"/>
  <c r="O193" i="7" s="1"/>
  <c r="N192" i="7"/>
  <c r="O192" i="7" s="1"/>
  <c r="N191" i="7"/>
  <c r="O191" i="7" s="1"/>
  <c r="N190" i="7"/>
  <c r="O190" i="7" s="1"/>
  <c r="O189" i="7"/>
  <c r="N189" i="7"/>
  <c r="N188" i="7"/>
  <c r="O188" i="7" s="1"/>
  <c r="O187" i="7"/>
  <c r="N187" i="7"/>
  <c r="N186" i="7"/>
  <c r="O186" i="7" s="1"/>
  <c r="N185" i="7"/>
  <c r="O185" i="7" s="1"/>
  <c r="S184" i="7"/>
  <c r="P184" i="7"/>
  <c r="N184" i="7"/>
  <c r="O184" i="7" s="1"/>
  <c r="T183" i="7"/>
  <c r="R183" i="7"/>
  <c r="Q183" i="7"/>
  <c r="N183" i="7"/>
  <c r="O183" i="7" s="1"/>
  <c r="T182" i="7"/>
  <c r="R182" i="7"/>
  <c r="Q181" i="7"/>
  <c r="N181" i="7"/>
  <c r="O181" i="7" s="1"/>
  <c r="S180" i="7"/>
  <c r="P180" i="7"/>
  <c r="T179" i="7"/>
  <c r="R179" i="7"/>
  <c r="R178" i="7"/>
  <c r="Q178" i="7"/>
  <c r="T178" i="7" s="1"/>
  <c r="S177" i="7"/>
  <c r="Q177" i="7"/>
  <c r="S175" i="7"/>
  <c r="Q175" i="7"/>
  <c r="S174" i="7"/>
  <c r="S176" i="7" s="1"/>
  <c r="E176" i="7" s="1"/>
  <c r="P174" i="7"/>
  <c r="N174" i="7"/>
  <c r="O174" i="7" s="1"/>
  <c r="S173" i="7"/>
  <c r="Q173" i="7"/>
  <c r="P173" i="7"/>
  <c r="T172" i="7"/>
  <c r="T173" i="7" s="1"/>
  <c r="R172" i="7"/>
  <c r="R173" i="7" s="1"/>
  <c r="S171" i="7"/>
  <c r="P171" i="7"/>
  <c r="Q170" i="7"/>
  <c r="T170" i="7" s="1"/>
  <c r="O170" i="7"/>
  <c r="N170" i="7"/>
  <c r="R169" i="7"/>
  <c r="Q169" i="7"/>
  <c r="T169" i="7" s="1"/>
  <c r="N169" i="7"/>
  <c r="O169" i="7" s="1"/>
  <c r="P168" i="7"/>
  <c r="Q167" i="7"/>
  <c r="N167" i="7"/>
  <c r="O167" i="7" s="1"/>
  <c r="T166" i="7"/>
  <c r="R166" i="7"/>
  <c r="Q166" i="7"/>
  <c r="N166" i="7"/>
  <c r="O166" i="7" s="1"/>
  <c r="S165" i="7"/>
  <c r="S168" i="7" s="1"/>
  <c r="E168" i="7" s="1"/>
  <c r="Q165" i="7"/>
  <c r="Q168" i="7" s="1"/>
  <c r="N165" i="7"/>
  <c r="O165" i="7" s="1"/>
  <c r="S164" i="7"/>
  <c r="P164" i="7"/>
  <c r="S163" i="7"/>
  <c r="Q163" i="7"/>
  <c r="T163" i="7" s="1"/>
  <c r="T162" i="7"/>
  <c r="R162" i="7"/>
  <c r="N162" i="7"/>
  <c r="O162" i="7" s="1"/>
  <c r="T161" i="7"/>
  <c r="R161" i="7"/>
  <c r="Q161" i="7"/>
  <c r="N161" i="7"/>
  <c r="O161" i="7" s="1"/>
  <c r="T159" i="7"/>
  <c r="R159" i="7"/>
  <c r="S158" i="7"/>
  <c r="Q158" i="7"/>
  <c r="T158" i="7" s="1"/>
  <c r="T157" i="7"/>
  <c r="P157" i="7"/>
  <c r="R157" i="7" s="1"/>
  <c r="N157" i="7"/>
  <c r="O157" i="7" s="1"/>
  <c r="P156" i="7"/>
  <c r="Q156" i="7" s="1"/>
  <c r="T156" i="7" s="1"/>
  <c r="N156" i="7"/>
  <c r="O156" i="7" s="1"/>
  <c r="P155" i="7"/>
  <c r="N155" i="7"/>
  <c r="O155" i="7" s="1"/>
  <c r="R154" i="7"/>
  <c r="Q154" i="7"/>
  <c r="T154" i="7" s="1"/>
  <c r="N154" i="7"/>
  <c r="O154" i="7" s="1"/>
  <c r="T153" i="7"/>
  <c r="R153" i="7"/>
  <c r="Q153" i="7"/>
  <c r="N153" i="7"/>
  <c r="O153" i="7" s="1"/>
  <c r="T152" i="7"/>
  <c r="R152" i="7"/>
  <c r="N152" i="7"/>
  <c r="O152" i="7" s="1"/>
  <c r="S151" i="7"/>
  <c r="P151" i="7"/>
  <c r="O151" i="7"/>
  <c r="N151" i="7"/>
  <c r="T150" i="7"/>
  <c r="R150" i="7"/>
  <c r="T149" i="7"/>
  <c r="P149" i="7"/>
  <c r="N149" i="7"/>
  <c r="O149" i="7" s="1"/>
  <c r="S148" i="7"/>
  <c r="S160" i="7" s="1"/>
  <c r="Q148" i="7"/>
  <c r="R148" i="7" s="1"/>
  <c r="S147" i="7"/>
  <c r="Z147" i="7" s="1"/>
  <c r="T146" i="7"/>
  <c r="R146" i="7"/>
  <c r="T145" i="7"/>
  <c r="R145" i="7"/>
  <c r="Q144" i="7"/>
  <c r="T144" i="7" s="1"/>
  <c r="P144" i="7"/>
  <c r="N144" i="7"/>
  <c r="O144" i="7" s="1"/>
  <c r="S143" i="7"/>
  <c r="R143" i="7"/>
  <c r="Q143" i="7"/>
  <c r="T143" i="7" s="1"/>
  <c r="N143" i="7"/>
  <c r="O143" i="7" s="1"/>
  <c r="Q142" i="7"/>
  <c r="P142" i="7"/>
  <c r="P147" i="7" s="1"/>
  <c r="N142" i="7"/>
  <c r="O142" i="7" s="1"/>
  <c r="S141" i="7"/>
  <c r="P141" i="7"/>
  <c r="Q140" i="7"/>
  <c r="N140" i="7"/>
  <c r="O140" i="7" s="1"/>
  <c r="S138" i="7"/>
  <c r="S139" i="7" s="1"/>
  <c r="R138" i="7"/>
  <c r="Q138" i="7"/>
  <c r="Q137" i="7"/>
  <c r="T137" i="7" s="1"/>
  <c r="P137" i="7"/>
  <c r="Q136" i="7"/>
  <c r="T136" i="7" s="1"/>
  <c r="N136" i="7"/>
  <c r="O136" i="7" s="1"/>
  <c r="Q135" i="7"/>
  <c r="T135" i="7" s="1"/>
  <c r="N135" i="7"/>
  <c r="O135" i="7" s="1"/>
  <c r="Q134" i="7"/>
  <c r="N134" i="7"/>
  <c r="O134" i="7" s="1"/>
  <c r="T133" i="7"/>
  <c r="R133" i="7"/>
  <c r="T132" i="7"/>
  <c r="R132" i="7"/>
  <c r="Q131" i="7"/>
  <c r="T131" i="7" s="1"/>
  <c r="P131" i="7"/>
  <c r="N131" i="7"/>
  <c r="O131" i="7" s="1"/>
  <c r="T130" i="7"/>
  <c r="R130" i="7"/>
  <c r="Q129" i="7"/>
  <c r="T129" i="7" s="1"/>
  <c r="P129" i="7"/>
  <c r="N129" i="7"/>
  <c r="O129" i="7" s="1"/>
  <c r="S128" i="7"/>
  <c r="Q128" i="7"/>
  <c r="P128" i="7"/>
  <c r="T127" i="7"/>
  <c r="T128" i="7" s="1"/>
  <c r="R127" i="7"/>
  <c r="R128" i="7" s="1"/>
  <c r="S125" i="7"/>
  <c r="S126" i="7" s="1"/>
  <c r="Q125" i="7"/>
  <c r="P125" i="7"/>
  <c r="P126" i="7" s="1"/>
  <c r="N125" i="7"/>
  <c r="O125" i="7" s="1"/>
  <c r="S124" i="7"/>
  <c r="Q124" i="7"/>
  <c r="P124" i="7"/>
  <c r="T123" i="7"/>
  <c r="T124" i="7" s="1"/>
  <c r="R123" i="7"/>
  <c r="R124" i="7" s="1"/>
  <c r="S122" i="7"/>
  <c r="Q121" i="7"/>
  <c r="Q122" i="7" s="1"/>
  <c r="P121" i="7"/>
  <c r="P122" i="7" s="1"/>
  <c r="N121" i="7"/>
  <c r="O121" i="7" s="1"/>
  <c r="S120" i="7"/>
  <c r="Q119" i="7"/>
  <c r="O119" i="7"/>
  <c r="N119" i="7"/>
  <c r="Q118" i="7"/>
  <c r="T118" i="7" s="1"/>
  <c r="P118" i="7"/>
  <c r="P120" i="7" s="1"/>
  <c r="N118" i="7"/>
  <c r="O118" i="7" s="1"/>
  <c r="Z116" i="7"/>
  <c r="T116" i="7"/>
  <c r="S116" i="7"/>
  <c r="Q116" i="7"/>
  <c r="P116" i="7"/>
  <c r="T115" i="7"/>
  <c r="T117" i="7" s="1"/>
  <c r="S115" i="7"/>
  <c r="S117" i="7" s="1"/>
  <c r="Q115" i="7"/>
  <c r="N115" i="7"/>
  <c r="O115" i="7" s="1"/>
  <c r="S114" i="7"/>
  <c r="Q114" i="7"/>
  <c r="P114" i="7"/>
  <c r="T113" i="7"/>
  <c r="T114" i="7" s="1"/>
  <c r="R113" i="7"/>
  <c r="R114" i="7" s="1"/>
  <c r="T111" i="7"/>
  <c r="R111" i="7"/>
  <c r="T110" i="7"/>
  <c r="R110" i="7"/>
  <c r="S109" i="7"/>
  <c r="S112" i="7" s="1"/>
  <c r="Q109" i="7"/>
  <c r="P109" i="7"/>
  <c r="O109" i="7"/>
  <c r="N109" i="7"/>
  <c r="T108" i="7"/>
  <c r="R108" i="7"/>
  <c r="Q108" i="7"/>
  <c r="P108" i="7"/>
  <c r="N108" i="7"/>
  <c r="O108" i="7" s="1"/>
  <c r="S107" i="7"/>
  <c r="T106" i="7"/>
  <c r="R106" i="7"/>
  <c r="P105" i="7"/>
  <c r="N105" i="7"/>
  <c r="O105" i="7" s="1"/>
  <c r="T104" i="7"/>
  <c r="R104" i="7"/>
  <c r="T103" i="7"/>
  <c r="R103" i="7"/>
  <c r="P103" i="7"/>
  <c r="Q103" i="7" s="1"/>
  <c r="N103" i="7"/>
  <c r="O103" i="7" s="1"/>
  <c r="T102" i="7"/>
  <c r="R102" i="7"/>
  <c r="P101" i="7"/>
  <c r="N101" i="7"/>
  <c r="O101" i="7" s="1"/>
  <c r="T100" i="7"/>
  <c r="R100" i="7"/>
  <c r="S99" i="7"/>
  <c r="Q99" i="7"/>
  <c r="P99" i="7"/>
  <c r="T98" i="7"/>
  <c r="R98" i="7"/>
  <c r="T97" i="7"/>
  <c r="T99" i="7" s="1"/>
  <c r="R97" i="7"/>
  <c r="S95" i="7"/>
  <c r="R95" i="7"/>
  <c r="Q95" i="7"/>
  <c r="P94" i="7"/>
  <c r="P96" i="7" s="1"/>
  <c r="N94" i="7"/>
  <c r="O94" i="7" s="1"/>
  <c r="S92" i="7"/>
  <c r="S93" i="7" s="1"/>
  <c r="R92" i="7"/>
  <c r="Q92" i="7"/>
  <c r="Q93" i="7" s="1"/>
  <c r="E93" i="7" s="1"/>
  <c r="T91" i="7"/>
  <c r="R91" i="7"/>
  <c r="R93" i="7" s="1"/>
  <c r="P91" i="7"/>
  <c r="P93" i="7" s="1"/>
  <c r="N91" i="7"/>
  <c r="O91" i="7" s="1"/>
  <c r="Q89" i="7"/>
  <c r="R89" i="7" s="1"/>
  <c r="N89" i="7"/>
  <c r="O89" i="7" s="1"/>
  <c r="T88" i="7"/>
  <c r="R88" i="7"/>
  <c r="P87" i="7"/>
  <c r="Q87" i="7" s="1"/>
  <c r="T87" i="7" s="1"/>
  <c r="O87" i="7"/>
  <c r="N87" i="7"/>
  <c r="S86" i="7"/>
  <c r="S90" i="7" s="1"/>
  <c r="R86" i="7"/>
  <c r="Q86" i="7"/>
  <c r="P85" i="7"/>
  <c r="N85" i="7"/>
  <c r="O85" i="7" s="1"/>
  <c r="S84" i="7"/>
  <c r="E84" i="7" s="1"/>
  <c r="T83" i="7"/>
  <c r="R83" i="7"/>
  <c r="T82" i="7"/>
  <c r="R82" i="7"/>
  <c r="Q82" i="7"/>
  <c r="N82" i="7"/>
  <c r="O82" i="7" s="1"/>
  <c r="Q81" i="7"/>
  <c r="O81" i="7"/>
  <c r="N81" i="7"/>
  <c r="Q80" i="7"/>
  <c r="O80" i="7"/>
  <c r="N80" i="7"/>
  <c r="P79" i="7"/>
  <c r="Q79" i="7" s="1"/>
  <c r="N79" i="7"/>
  <c r="O79" i="7" s="1"/>
  <c r="S78" i="7"/>
  <c r="Q78" i="7"/>
  <c r="Q77" i="7"/>
  <c r="T77" i="7" s="1"/>
  <c r="P77" i="7"/>
  <c r="N77" i="7"/>
  <c r="O77" i="7" s="1"/>
  <c r="T76" i="7"/>
  <c r="R76" i="7"/>
  <c r="S75" i="7"/>
  <c r="P75" i="7"/>
  <c r="P84" i="7" s="1"/>
  <c r="N75" i="7"/>
  <c r="O75" i="7" s="1"/>
  <c r="S73" i="7"/>
  <c r="S74" i="7" s="1"/>
  <c r="Q73" i="7"/>
  <c r="P72" i="7"/>
  <c r="Q72" i="7" s="1"/>
  <c r="T72" i="7" s="1"/>
  <c r="N72" i="7"/>
  <c r="O72" i="7" s="1"/>
  <c r="T71" i="7"/>
  <c r="R71" i="7"/>
  <c r="T70" i="7"/>
  <c r="R70" i="7"/>
  <c r="T69" i="7"/>
  <c r="R69" i="7"/>
  <c r="P68" i="7"/>
  <c r="Q68" i="7" s="1"/>
  <c r="N68" i="7"/>
  <c r="O68" i="7" s="1"/>
  <c r="S67" i="7"/>
  <c r="P66" i="7"/>
  <c r="Q66" i="7" s="1"/>
  <c r="N66" i="7"/>
  <c r="O66" i="7" s="1"/>
  <c r="S65" i="7"/>
  <c r="Q65" i="7"/>
  <c r="P65" i="7"/>
  <c r="T58" i="7"/>
  <c r="T65" i="7" s="1"/>
  <c r="R58" i="7"/>
  <c r="R65" i="7" s="1"/>
  <c r="S57" i="7"/>
  <c r="Q57" i="7"/>
  <c r="P57" i="7"/>
  <c r="T56" i="7"/>
  <c r="T57" i="7" s="1"/>
  <c r="R56" i="7"/>
  <c r="R57" i="7" s="1"/>
  <c r="S55" i="7"/>
  <c r="S54" i="7"/>
  <c r="Q54" i="7"/>
  <c r="R54" i="7" s="1"/>
  <c r="T53" i="7"/>
  <c r="R53" i="7"/>
  <c r="R55" i="7" s="1"/>
  <c r="P53" i="7"/>
  <c r="P55" i="7" s="1"/>
  <c r="N53" i="7"/>
  <c r="O53" i="7" s="1"/>
  <c r="T51" i="7"/>
  <c r="R51" i="7"/>
  <c r="T50" i="7"/>
  <c r="P50" i="7"/>
  <c r="R50" i="7" s="1"/>
  <c r="O50" i="7"/>
  <c r="N50" i="7"/>
  <c r="Q49" i="7"/>
  <c r="T49" i="7" s="1"/>
  <c r="N49" i="7"/>
  <c r="O49" i="7" s="1"/>
  <c r="Q48" i="7"/>
  <c r="T48" i="7" s="1"/>
  <c r="N48" i="7"/>
  <c r="O48" i="7" s="1"/>
  <c r="S47" i="7"/>
  <c r="S52" i="7" s="1"/>
  <c r="E52" i="7" s="1"/>
  <c r="Q47" i="7"/>
  <c r="T47" i="7" s="1"/>
  <c r="P47" i="7"/>
  <c r="N47" i="7"/>
  <c r="O47" i="7" s="1"/>
  <c r="Q46" i="7"/>
  <c r="R46" i="7" s="1"/>
  <c r="N46" i="7"/>
  <c r="O46" i="7" s="1"/>
  <c r="S45" i="7"/>
  <c r="Q45" i="7"/>
  <c r="P45" i="7"/>
  <c r="T42" i="7"/>
  <c r="T45" i="7" s="1"/>
  <c r="R42" i="7"/>
  <c r="R45" i="7" s="1"/>
  <c r="S41" i="7"/>
  <c r="Q41" i="7"/>
  <c r="P41" i="7"/>
  <c r="T38" i="7"/>
  <c r="T41" i="7" s="1"/>
  <c r="R38" i="7"/>
  <c r="R41" i="7" s="1"/>
  <c r="S37" i="7"/>
  <c r="Q37" i="7"/>
  <c r="P37" i="7"/>
  <c r="T36" i="7"/>
  <c r="T37" i="7" s="1"/>
  <c r="R36" i="7"/>
  <c r="R37" i="7" s="1"/>
  <c r="Q35" i="7"/>
  <c r="P35" i="7"/>
  <c r="T30" i="7"/>
  <c r="T35" i="7" s="1"/>
  <c r="S30" i="7"/>
  <c r="S35" i="7" s="1"/>
  <c r="R30" i="7"/>
  <c r="R35" i="7" s="1"/>
  <c r="Q29" i="7"/>
  <c r="P28" i="7"/>
  <c r="P29" i="7" s="1"/>
  <c r="N28" i="7"/>
  <c r="O28" i="7" s="1"/>
  <c r="S27" i="7"/>
  <c r="T25" i="7"/>
  <c r="R25" i="7"/>
  <c r="P24" i="7"/>
  <c r="Q24" i="7" s="1"/>
  <c r="Q27" i="7" s="1"/>
  <c r="N24" i="7"/>
  <c r="O24" i="7" s="1"/>
  <c r="S23" i="7"/>
  <c r="Q23" i="7"/>
  <c r="T22" i="7"/>
  <c r="R22" i="7"/>
  <c r="P22" i="7"/>
  <c r="P23" i="7" s="1"/>
  <c r="N22" i="7"/>
  <c r="O22" i="7" s="1"/>
  <c r="T20" i="7"/>
  <c r="T23" i="7" s="1"/>
  <c r="R20" i="7"/>
  <c r="R23" i="7" s="1"/>
  <c r="S19" i="7"/>
  <c r="Q19" i="7"/>
  <c r="T18" i="7"/>
  <c r="T19" i="7" s="1"/>
  <c r="P18" i="7"/>
  <c r="N18" i="7"/>
  <c r="O18" i="7" s="1"/>
  <c r="S17" i="7"/>
  <c r="P16" i="7"/>
  <c r="O16" i="7"/>
  <c r="N16" i="7"/>
  <c r="N14" i="7"/>
  <c r="O14" i="7" s="1"/>
  <c r="T13" i="7"/>
  <c r="R13" i="7"/>
  <c r="S12" i="7"/>
  <c r="T10" i="7"/>
  <c r="R10" i="7"/>
  <c r="Q10" i="7"/>
  <c r="Q9" i="7"/>
  <c r="T9" i="7" s="1"/>
  <c r="T12" i="7" s="1"/>
  <c r="P9" i="7"/>
  <c r="P12" i="7" s="1"/>
  <c r="N9" i="7"/>
  <c r="O9" i="7" s="1"/>
  <c r="S8" i="7"/>
  <c r="Q8" i="7"/>
  <c r="P8" i="7"/>
  <c r="T7" i="7"/>
  <c r="T8" i="7" s="1"/>
  <c r="R7" i="7"/>
  <c r="R8" i="7" s="1"/>
  <c r="K5" i="7"/>
  <c r="T66" i="7" l="1"/>
  <c r="T67" i="7" s="1"/>
  <c r="Q67" i="7"/>
  <c r="R24" i="7"/>
  <c r="P27" i="7"/>
  <c r="R87" i="7"/>
  <c r="Q94" i="7"/>
  <c r="R121" i="7"/>
  <c r="R122" i="7" s="1"/>
  <c r="R137" i="7"/>
  <c r="R156" i="7"/>
  <c r="T24" i="7"/>
  <c r="T27" i="7" s="1"/>
  <c r="R28" i="7"/>
  <c r="R29" i="7" s="1"/>
  <c r="P112" i="7"/>
  <c r="R118" i="7"/>
  <c r="T121" i="7"/>
  <c r="T122" i="7" s="1"/>
  <c r="R136" i="7"/>
  <c r="Q141" i="7"/>
  <c r="T140" i="7"/>
  <c r="T141" i="7" s="1"/>
  <c r="R175" i="7"/>
  <c r="T175" i="7"/>
  <c r="R27" i="7"/>
  <c r="S28" i="7"/>
  <c r="T28" i="7" s="1"/>
  <c r="T29" i="7" s="1"/>
  <c r="T54" i="7"/>
  <c r="R99" i="7"/>
  <c r="Q120" i="7"/>
  <c r="R125" i="7"/>
  <c r="R126" i="7" s="1"/>
  <c r="P139" i="7"/>
  <c r="R129" i="7"/>
  <c r="R135" i="7"/>
  <c r="R140" i="7"/>
  <c r="R141" i="7" s="1"/>
  <c r="Q16" i="7"/>
  <c r="S29" i="7"/>
  <c r="T68" i="7"/>
  <c r="Q74" i="7"/>
  <c r="E74" i="7" s="1"/>
  <c r="P90" i="7"/>
  <c r="T46" i="7"/>
  <c r="T52" i="7" s="1"/>
  <c r="T55" i="7"/>
  <c r="R68" i="7"/>
  <c r="Q75" i="7"/>
  <c r="R75" i="7"/>
  <c r="R81" i="7"/>
  <c r="T81" i="7"/>
  <c r="Q85" i="7"/>
  <c r="R85" i="7" s="1"/>
  <c r="R90" i="7" s="1"/>
  <c r="T89" i="7"/>
  <c r="P160" i="7"/>
  <c r="R149" i="7"/>
  <c r="T171" i="7"/>
  <c r="R170" i="7"/>
  <c r="R171" i="7" s="1"/>
  <c r="T177" i="7"/>
  <c r="T180" i="7" s="1"/>
  <c r="Q180" i="7"/>
  <c r="R177" i="7"/>
  <c r="R180" i="7" s="1"/>
  <c r="S185" i="7"/>
  <c r="S5" i="7" s="1"/>
  <c r="P17" i="7"/>
  <c r="R48" i="7"/>
  <c r="P52" i="7"/>
  <c r="Q55" i="7"/>
  <c r="E55" i="7" s="1"/>
  <c r="R72" i="7"/>
  <c r="P74" i="7"/>
  <c r="T80" i="7"/>
  <c r="R80" i="7"/>
  <c r="S96" i="7"/>
  <c r="T95" i="7"/>
  <c r="R116" i="7"/>
  <c r="P117" i="7"/>
  <c r="T134" i="7"/>
  <c r="R134" i="7"/>
  <c r="T138" i="7"/>
  <c r="R158" i="7"/>
  <c r="Q12" i="7"/>
  <c r="R9" i="7"/>
  <c r="R12" i="7" s="1"/>
  <c r="P19" i="7"/>
  <c r="R18" i="7"/>
  <c r="R19" i="7" s="1"/>
  <c r="R49" i="7"/>
  <c r="Q52" i="7"/>
  <c r="T73" i="7"/>
  <c r="R73" i="7"/>
  <c r="R78" i="7"/>
  <c r="T78" i="7"/>
  <c r="T79" i="7"/>
  <c r="R79" i="7"/>
  <c r="T92" i="7"/>
  <c r="T93" i="7" s="1"/>
  <c r="R94" i="7"/>
  <c r="R96" i="7" s="1"/>
  <c r="Q101" i="7"/>
  <c r="P107" i="7"/>
  <c r="R101" i="7"/>
  <c r="Q105" i="7"/>
  <c r="T105" i="7" s="1"/>
  <c r="T109" i="7"/>
  <c r="T112" i="7" s="1"/>
  <c r="Q112" i="7"/>
  <c r="E112" i="7" s="1"/>
  <c r="Q117" i="7"/>
  <c r="E117" i="7" s="1"/>
  <c r="R115" i="7"/>
  <c r="T119" i="7"/>
  <c r="T120" i="7" s="1"/>
  <c r="R119" i="7"/>
  <c r="R120" i="7" s="1"/>
  <c r="Q126" i="7"/>
  <c r="T125" i="7"/>
  <c r="T126" i="7" s="1"/>
  <c r="R131" i="7"/>
  <c r="T142" i="7"/>
  <c r="T147" i="7" s="1"/>
  <c r="Q147" i="7"/>
  <c r="E147" i="7" s="1"/>
  <c r="Q171" i="7"/>
  <c r="T181" i="7"/>
  <c r="T184" i="7" s="1"/>
  <c r="Q184" i="7"/>
  <c r="R181" i="7"/>
  <c r="R184" i="7" s="1"/>
  <c r="N5" i="7"/>
  <c r="R47" i="7"/>
  <c r="R52" i="7" s="1"/>
  <c r="R66" i="7"/>
  <c r="R67" i="7" s="1"/>
  <c r="P67" i="7"/>
  <c r="T86" i="7"/>
  <c r="R109" i="7"/>
  <c r="R112" i="7" s="1"/>
  <c r="R144" i="7"/>
  <c r="Q151" i="7"/>
  <c r="T164" i="7"/>
  <c r="Q164" i="7"/>
  <c r="E164" i="7" s="1"/>
  <c r="R163" i="7"/>
  <c r="R164" i="7" s="1"/>
  <c r="R165" i="7"/>
  <c r="T165" i="7"/>
  <c r="T168" i="7" s="1"/>
  <c r="T167" i="7"/>
  <c r="R167" i="7"/>
  <c r="R77" i="7"/>
  <c r="T139" i="7"/>
  <c r="Q139" i="7"/>
  <c r="E139" i="7" s="1"/>
  <c r="R142" i="7"/>
  <c r="R147" i="7" s="1"/>
  <c r="T148" i="7"/>
  <c r="R155" i="7"/>
  <c r="Q155" i="7"/>
  <c r="T155" i="7" s="1"/>
  <c r="P176" i="7"/>
  <c r="P185" i="7" s="1"/>
  <c r="P5" i="7" s="1"/>
  <c r="Q174" i="7"/>
  <c r="V47" i="5"/>
  <c r="R139" i="7" l="1"/>
  <c r="T94" i="7"/>
  <c r="T96" i="7" s="1"/>
  <c r="Q96" i="7"/>
  <c r="E96" i="7" s="1"/>
  <c r="R168" i="7"/>
  <c r="T174" i="7"/>
  <c r="T176" i="7" s="1"/>
  <c r="Q176" i="7"/>
  <c r="U5" i="7"/>
  <c r="R4" i="7"/>
  <c r="R174" i="7"/>
  <c r="R176" i="7" s="1"/>
  <c r="T160" i="7"/>
  <c r="Q160" i="7"/>
  <c r="E160" i="7" s="1"/>
  <c r="T151" i="7"/>
  <c r="R84" i="7"/>
  <c r="R151" i="7"/>
  <c r="R160" i="7" s="1"/>
  <c r="R117" i="7"/>
  <c r="T85" i="7"/>
  <c r="T90" i="7" s="1"/>
  <c r="Q90" i="7"/>
  <c r="T75" i="7"/>
  <c r="T84" i="7" s="1"/>
  <c r="Q84" i="7"/>
  <c r="Q17" i="7"/>
  <c r="T16" i="7"/>
  <c r="T17" i="7" s="1"/>
  <c r="R105" i="7"/>
  <c r="R107" i="7" s="1"/>
  <c r="Q107" i="7"/>
  <c r="T101" i="7"/>
  <c r="T107" i="7" s="1"/>
  <c r="R74" i="7"/>
  <c r="T74" i="7"/>
  <c r="R16" i="7"/>
  <c r="R17" i="7" s="1"/>
  <c r="E54" i="5"/>
  <c r="T185" i="7" l="1"/>
  <c r="T5" i="7" s="1"/>
  <c r="Q185" i="7"/>
  <c r="Q5" i="7" s="1"/>
  <c r="R185" i="7"/>
  <c r="R5" i="7" s="1"/>
  <c r="V42" i="5"/>
  <c r="V35" i="5"/>
  <c r="G33" i="5"/>
  <c r="G28" i="5"/>
  <c r="K14" i="5"/>
  <c r="K3" i="5" s="1"/>
  <c r="O3" i="5" s="1"/>
  <c r="U9" i="5"/>
  <c r="J411" i="5" l="1"/>
  <c r="F411" i="5"/>
  <c r="E411" i="5"/>
  <c r="J410" i="5"/>
  <c r="E410" i="5"/>
  <c r="J409" i="5"/>
  <c r="E409" i="5"/>
  <c r="J408" i="5"/>
  <c r="E408" i="5"/>
  <c r="J407" i="5"/>
  <c r="E407" i="5"/>
  <c r="J406" i="5"/>
  <c r="E406" i="5"/>
  <c r="J405" i="5"/>
  <c r="E405" i="5"/>
  <c r="J404" i="5"/>
  <c r="E404" i="5"/>
  <c r="J403" i="5"/>
  <c r="E403" i="5"/>
  <c r="J402" i="5"/>
  <c r="E402" i="5"/>
  <c r="J401" i="5"/>
  <c r="E401" i="5"/>
  <c r="J400" i="5"/>
  <c r="E400" i="5"/>
  <c r="J399" i="5"/>
  <c r="E399" i="5"/>
  <c r="J398" i="5"/>
  <c r="E398" i="5"/>
  <c r="J397" i="5"/>
  <c r="E397" i="5"/>
  <c r="J396" i="5"/>
  <c r="E396" i="5"/>
  <c r="J395" i="5"/>
  <c r="E395" i="5"/>
  <c r="J394" i="5"/>
  <c r="E394" i="5"/>
  <c r="J393" i="5"/>
  <c r="E393" i="5"/>
  <c r="J392" i="5"/>
  <c r="E392" i="5"/>
  <c r="J391" i="5"/>
  <c r="E391" i="5"/>
  <c r="J390" i="5"/>
  <c r="E390" i="5"/>
  <c r="J389" i="5"/>
  <c r="E389" i="5"/>
  <c r="J388" i="5"/>
  <c r="E388" i="5"/>
  <c r="J387" i="5"/>
  <c r="E387" i="5"/>
  <c r="J386" i="5"/>
  <c r="E386" i="5"/>
  <c r="J385" i="5"/>
  <c r="E385" i="5"/>
  <c r="J384" i="5"/>
  <c r="E384" i="5"/>
  <c r="J383" i="5"/>
  <c r="E383" i="5"/>
  <c r="J382" i="5"/>
  <c r="E382" i="5"/>
  <c r="J381" i="5"/>
  <c r="E381" i="5"/>
  <c r="J380" i="5"/>
  <c r="E380" i="5"/>
  <c r="J379" i="5"/>
  <c r="E379" i="5"/>
  <c r="J378" i="5"/>
  <c r="E378" i="5"/>
  <c r="J377" i="5"/>
  <c r="E377" i="5"/>
  <c r="J376" i="5"/>
  <c r="E376" i="5"/>
  <c r="J375" i="5"/>
  <c r="E375" i="5"/>
  <c r="J374" i="5"/>
  <c r="E374" i="5"/>
  <c r="J373" i="5"/>
  <c r="E373" i="5"/>
  <c r="J372" i="5"/>
  <c r="E372" i="5"/>
  <c r="J371" i="5"/>
  <c r="E371" i="5"/>
  <c r="J370" i="5"/>
  <c r="E370" i="5"/>
  <c r="J369" i="5"/>
  <c r="E369" i="5"/>
  <c r="J368" i="5"/>
  <c r="E368" i="5"/>
  <c r="J367" i="5"/>
  <c r="E367" i="5"/>
  <c r="J366" i="5"/>
  <c r="E366" i="5"/>
  <c r="J365" i="5"/>
  <c r="E365" i="5"/>
  <c r="J364" i="5"/>
  <c r="E364" i="5"/>
  <c r="J363" i="5"/>
  <c r="E363" i="5"/>
  <c r="J362" i="5"/>
  <c r="E362" i="5"/>
  <c r="J361" i="5"/>
  <c r="E361" i="5"/>
  <c r="J360" i="5"/>
  <c r="E360" i="5"/>
  <c r="J359" i="5"/>
  <c r="E359" i="5"/>
  <c r="J358" i="5"/>
  <c r="E358" i="5"/>
  <c r="J357" i="5"/>
  <c r="E357" i="5"/>
  <c r="J356" i="5"/>
  <c r="E356" i="5"/>
  <c r="J355" i="5"/>
  <c r="E355" i="5"/>
  <c r="J354" i="5"/>
  <c r="E354" i="5"/>
  <c r="J353" i="5"/>
  <c r="E353" i="5"/>
  <c r="J352" i="5"/>
  <c r="E352" i="5"/>
  <c r="J351" i="5"/>
  <c r="E351" i="5"/>
  <c r="J350" i="5"/>
  <c r="E350" i="5"/>
  <c r="J349" i="5"/>
  <c r="E349" i="5"/>
  <c r="J348" i="5"/>
  <c r="E348" i="5"/>
  <c r="J347" i="5"/>
  <c r="E347" i="5"/>
  <c r="J346" i="5"/>
  <c r="E346" i="5"/>
  <c r="J345" i="5"/>
  <c r="E345" i="5"/>
  <c r="J344" i="5"/>
  <c r="E344" i="5"/>
  <c r="J343" i="5"/>
  <c r="E343" i="5"/>
  <c r="J342" i="5"/>
  <c r="E342" i="5"/>
  <c r="J341" i="5"/>
  <c r="E341" i="5"/>
  <c r="J340" i="5"/>
  <c r="E340" i="5"/>
  <c r="J339" i="5"/>
  <c r="E339" i="5"/>
  <c r="J338" i="5"/>
  <c r="E338" i="5"/>
  <c r="J337" i="5"/>
  <c r="E337" i="5"/>
  <c r="J336" i="5"/>
  <c r="E336" i="5"/>
  <c r="J335" i="5"/>
  <c r="E335" i="5"/>
  <c r="J334" i="5"/>
  <c r="E334" i="5"/>
  <c r="J333" i="5"/>
  <c r="E333" i="5"/>
  <c r="J332" i="5"/>
  <c r="E332" i="5"/>
  <c r="J331" i="5"/>
  <c r="E331" i="5"/>
  <c r="J330" i="5"/>
  <c r="E330" i="5"/>
  <c r="J329" i="5"/>
  <c r="E329" i="5"/>
  <c r="J328" i="5"/>
  <c r="E328" i="5"/>
  <c r="J327" i="5"/>
  <c r="E327" i="5"/>
  <c r="J326" i="5"/>
  <c r="E326" i="5"/>
  <c r="J325" i="5"/>
  <c r="E325" i="5"/>
  <c r="J324" i="5"/>
  <c r="E324" i="5"/>
  <c r="J323" i="5"/>
  <c r="E323" i="5"/>
  <c r="J322" i="5"/>
  <c r="E322" i="5"/>
  <c r="J321" i="5"/>
  <c r="E321" i="5"/>
  <c r="J320" i="5"/>
  <c r="E320" i="5"/>
  <c r="J319" i="5"/>
  <c r="E319" i="5"/>
  <c r="J318" i="5"/>
  <c r="E318" i="5"/>
  <c r="J317" i="5"/>
  <c r="E317" i="5"/>
  <c r="J316" i="5"/>
  <c r="E316" i="5"/>
  <c r="J315" i="5"/>
  <c r="E315" i="5"/>
  <c r="J314" i="5"/>
  <c r="E314" i="5"/>
  <c r="J313" i="5"/>
  <c r="E313" i="5"/>
  <c r="J312" i="5"/>
  <c r="E312" i="5"/>
  <c r="J311" i="5"/>
  <c r="E311" i="5"/>
  <c r="J310" i="5"/>
  <c r="E310" i="5"/>
  <c r="J309" i="5"/>
  <c r="E309" i="5"/>
  <c r="J308" i="5"/>
  <c r="E308" i="5"/>
  <c r="J307" i="5"/>
  <c r="E307" i="5"/>
  <c r="J306" i="5"/>
  <c r="E306" i="5"/>
  <c r="J305" i="5"/>
  <c r="E305" i="5"/>
  <c r="J304" i="5"/>
  <c r="E304" i="5"/>
  <c r="J303" i="5"/>
  <c r="E303" i="5"/>
  <c r="J302" i="5"/>
  <c r="E302" i="5"/>
  <c r="J301" i="5"/>
  <c r="E301" i="5"/>
  <c r="J300" i="5"/>
  <c r="E300" i="5"/>
  <c r="J299" i="5"/>
  <c r="E299" i="5"/>
  <c r="J298" i="5"/>
  <c r="E298" i="5"/>
  <c r="J297" i="5"/>
  <c r="E297" i="5"/>
  <c r="J296" i="5"/>
  <c r="E296" i="5"/>
  <c r="J295" i="5"/>
  <c r="E295" i="5"/>
  <c r="J294" i="5"/>
  <c r="E294" i="5"/>
  <c r="J293" i="5"/>
  <c r="E293" i="5"/>
  <c r="J292" i="5"/>
  <c r="E292" i="5"/>
  <c r="J291" i="5"/>
  <c r="E291" i="5"/>
  <c r="J290" i="5"/>
  <c r="E290" i="5"/>
  <c r="J289" i="5"/>
  <c r="E289" i="5"/>
  <c r="J288" i="5"/>
  <c r="E288" i="5"/>
  <c r="J287" i="5"/>
  <c r="E287" i="5"/>
  <c r="J286" i="5"/>
  <c r="E286" i="5"/>
  <c r="J285" i="5"/>
  <c r="E285" i="5"/>
  <c r="J284" i="5"/>
  <c r="E284" i="5"/>
  <c r="J283" i="5"/>
  <c r="E283" i="5"/>
  <c r="J282" i="5"/>
  <c r="E282" i="5"/>
  <c r="J281" i="5"/>
  <c r="E281" i="5"/>
  <c r="J280" i="5"/>
  <c r="E280" i="5"/>
  <c r="J279" i="5"/>
  <c r="E279" i="5"/>
  <c r="J278" i="5"/>
  <c r="E278" i="5"/>
  <c r="J277" i="5"/>
  <c r="E277" i="5"/>
  <c r="J276" i="5"/>
  <c r="E276" i="5"/>
  <c r="J275" i="5"/>
  <c r="E275" i="5"/>
  <c r="J274" i="5"/>
  <c r="E274" i="5"/>
  <c r="J273" i="5"/>
  <c r="E273" i="5"/>
  <c r="J272" i="5"/>
  <c r="E272" i="5"/>
  <c r="J271" i="5"/>
  <c r="E271" i="5"/>
  <c r="J270" i="5"/>
  <c r="E270" i="5"/>
  <c r="J269" i="5"/>
  <c r="E269" i="5"/>
  <c r="J268" i="5"/>
  <c r="E268" i="5"/>
  <c r="J267" i="5"/>
  <c r="E267" i="5"/>
  <c r="J266" i="5"/>
  <c r="E266" i="5"/>
  <c r="J265" i="5"/>
  <c r="E265" i="5"/>
  <c r="J264" i="5"/>
  <c r="E264" i="5"/>
  <c r="J263" i="5"/>
  <c r="E263" i="5"/>
  <c r="J262" i="5"/>
  <c r="E262" i="5"/>
  <c r="J261" i="5"/>
  <c r="E261" i="5"/>
  <c r="J260" i="5"/>
  <c r="E260" i="5"/>
  <c r="J259" i="5"/>
  <c r="E259" i="5"/>
  <c r="J258" i="5"/>
  <c r="E258" i="5"/>
  <c r="J257" i="5"/>
  <c r="E257" i="5"/>
  <c r="J256" i="5"/>
  <c r="E256" i="5"/>
  <c r="J255" i="5"/>
  <c r="E255" i="5"/>
  <c r="J254" i="5"/>
  <c r="E254" i="5"/>
  <c r="J253" i="5"/>
  <c r="E253" i="5"/>
  <c r="J252" i="5"/>
  <c r="E252" i="5"/>
  <c r="J251" i="5"/>
  <c r="E251" i="5"/>
  <c r="J250" i="5"/>
  <c r="E250" i="5"/>
  <c r="J249" i="5"/>
  <c r="E249" i="5"/>
  <c r="J248" i="5"/>
  <c r="E248" i="5"/>
  <c r="J247" i="5"/>
  <c r="E247" i="5"/>
  <c r="J246" i="5"/>
  <c r="E246" i="5"/>
  <c r="J245" i="5"/>
  <c r="E245" i="5"/>
  <c r="J244" i="5"/>
  <c r="E244" i="5"/>
  <c r="J243" i="5"/>
  <c r="E243" i="5"/>
  <c r="J242" i="5"/>
  <c r="E242" i="5"/>
  <c r="J241" i="5"/>
  <c r="E241" i="5"/>
  <c r="J240" i="5"/>
  <c r="E240" i="5"/>
  <c r="J239" i="5"/>
  <c r="E239" i="5"/>
  <c r="J238" i="5"/>
  <c r="E238" i="5"/>
  <c r="J237" i="5"/>
  <c r="E237" i="5"/>
  <c r="J236" i="5"/>
  <c r="E236" i="5"/>
  <c r="J235" i="5"/>
  <c r="E235" i="5"/>
  <c r="J234" i="5"/>
  <c r="E234" i="5"/>
  <c r="J233" i="5"/>
  <c r="E233" i="5"/>
  <c r="J232" i="5"/>
  <c r="E232" i="5"/>
  <c r="J231" i="5"/>
  <c r="E231" i="5"/>
  <c r="J230" i="5"/>
  <c r="E230" i="5"/>
  <c r="J229" i="5"/>
  <c r="E229" i="5"/>
  <c r="J228" i="5"/>
  <c r="E228" i="5"/>
  <c r="J227" i="5"/>
  <c r="E227" i="5"/>
  <c r="J226" i="5"/>
  <c r="E226" i="5"/>
  <c r="J225" i="5"/>
  <c r="E225" i="5"/>
  <c r="J224" i="5"/>
  <c r="E224" i="5"/>
  <c r="J223" i="5"/>
  <c r="E223" i="5"/>
  <c r="J222" i="5"/>
  <c r="E222" i="5"/>
  <c r="J221" i="5"/>
  <c r="E221" i="5"/>
  <c r="J220" i="5"/>
  <c r="E220" i="5"/>
  <c r="J219" i="5"/>
  <c r="E219" i="5"/>
  <c r="J218" i="5"/>
  <c r="E218" i="5"/>
  <c r="J217" i="5"/>
  <c r="E217" i="5"/>
  <c r="J216" i="5"/>
  <c r="E216" i="5"/>
  <c r="J215" i="5"/>
  <c r="E215" i="5"/>
  <c r="J214" i="5"/>
  <c r="E214" i="5"/>
  <c r="J213" i="5"/>
  <c r="E213" i="5"/>
  <c r="J212" i="5"/>
  <c r="E212" i="5"/>
  <c r="J211" i="5"/>
  <c r="E211" i="5"/>
  <c r="J210" i="5"/>
  <c r="E210" i="5"/>
  <c r="J209" i="5"/>
  <c r="E209" i="5"/>
  <c r="J208" i="5"/>
  <c r="E208" i="5"/>
  <c r="J207" i="5"/>
  <c r="E207" i="5"/>
  <c r="J206" i="5"/>
  <c r="E206" i="5"/>
  <c r="J205" i="5"/>
  <c r="E205" i="5"/>
  <c r="J204" i="5"/>
  <c r="E204" i="5"/>
  <c r="J203" i="5"/>
  <c r="E203" i="5"/>
  <c r="J202" i="5"/>
  <c r="E202" i="5"/>
  <c r="J201" i="5"/>
  <c r="E201" i="5"/>
  <c r="J200" i="5"/>
  <c r="E200" i="5"/>
  <c r="J199" i="5"/>
  <c r="E199" i="5"/>
  <c r="J198" i="5"/>
  <c r="E198" i="5"/>
  <c r="J197" i="5"/>
  <c r="E197" i="5"/>
  <c r="J196" i="5"/>
  <c r="E196" i="5"/>
  <c r="J195" i="5"/>
  <c r="E195" i="5"/>
  <c r="J194" i="5"/>
  <c r="E194" i="5"/>
  <c r="J193" i="5"/>
  <c r="E193" i="5"/>
  <c r="J192" i="5"/>
  <c r="E192" i="5"/>
  <c r="J191" i="5"/>
  <c r="E191" i="5"/>
  <c r="J190" i="5"/>
  <c r="E190" i="5"/>
  <c r="J189" i="5"/>
  <c r="E189" i="5"/>
  <c r="J188" i="5"/>
  <c r="E188" i="5"/>
  <c r="J187" i="5"/>
  <c r="E187" i="5"/>
  <c r="J186" i="5"/>
  <c r="E186" i="5"/>
  <c r="J185" i="5"/>
  <c r="E185" i="5"/>
  <c r="J184" i="5"/>
  <c r="E184" i="5"/>
  <c r="J183" i="5"/>
  <c r="E183" i="5"/>
  <c r="J182" i="5"/>
  <c r="E182" i="5"/>
  <c r="J181" i="5"/>
  <c r="E181" i="5"/>
  <c r="J180" i="5"/>
  <c r="E180" i="5"/>
  <c r="J179" i="5"/>
  <c r="E179" i="5"/>
  <c r="J178" i="5"/>
  <c r="E178" i="5"/>
  <c r="J177" i="5"/>
  <c r="E177" i="5"/>
  <c r="J176" i="5"/>
  <c r="E176" i="5"/>
  <c r="J175" i="5"/>
  <c r="E175" i="5"/>
  <c r="J174" i="5"/>
  <c r="E174" i="5"/>
  <c r="J173" i="5"/>
  <c r="E173" i="5"/>
  <c r="J172" i="5"/>
  <c r="E172" i="5"/>
  <c r="J171" i="5"/>
  <c r="E171" i="5"/>
  <c r="J170" i="5"/>
  <c r="E170" i="5"/>
  <c r="J169" i="5"/>
  <c r="E169" i="5"/>
  <c r="J168" i="5"/>
  <c r="E168" i="5"/>
  <c r="J167" i="5"/>
  <c r="E167" i="5"/>
  <c r="J166" i="5"/>
  <c r="E166" i="5"/>
  <c r="J165" i="5"/>
  <c r="E165" i="5"/>
  <c r="J164" i="5"/>
  <c r="E164" i="5"/>
  <c r="J163" i="5"/>
  <c r="E163" i="5"/>
  <c r="J162" i="5"/>
  <c r="E162" i="5"/>
  <c r="J161" i="5"/>
  <c r="E161" i="5"/>
  <c r="J160" i="5"/>
  <c r="E160" i="5"/>
  <c r="J159" i="5"/>
  <c r="E159" i="5"/>
  <c r="J158" i="5"/>
  <c r="E158" i="5"/>
  <c r="J157" i="5"/>
  <c r="E157" i="5"/>
  <c r="J156" i="5"/>
  <c r="E156" i="5"/>
  <c r="J155" i="5"/>
  <c r="E155" i="5"/>
  <c r="J154" i="5"/>
  <c r="E154" i="5"/>
  <c r="J153" i="5"/>
  <c r="E153" i="5"/>
  <c r="J152" i="5"/>
  <c r="E152" i="5"/>
  <c r="J151" i="5"/>
  <c r="E151" i="5"/>
  <c r="J150" i="5"/>
  <c r="E150" i="5"/>
  <c r="J149" i="5"/>
  <c r="E149" i="5"/>
  <c r="J148" i="5"/>
  <c r="E148" i="5"/>
  <c r="J147" i="5"/>
  <c r="E147" i="5"/>
  <c r="J146" i="5"/>
  <c r="E146" i="5"/>
  <c r="J145" i="5"/>
  <c r="E145" i="5"/>
  <c r="J144" i="5"/>
  <c r="E144" i="5"/>
  <c r="J143" i="5"/>
  <c r="E143" i="5"/>
  <c r="J142" i="5"/>
  <c r="E142" i="5"/>
  <c r="J141" i="5"/>
  <c r="E141" i="5"/>
  <c r="J140" i="5"/>
  <c r="E140" i="5"/>
  <c r="J139" i="5"/>
  <c r="E139" i="5"/>
  <c r="J138" i="5"/>
  <c r="E138" i="5"/>
  <c r="J137" i="5"/>
  <c r="E137" i="5"/>
  <c r="J136" i="5"/>
  <c r="E136" i="5"/>
  <c r="J135" i="5"/>
  <c r="E135" i="5"/>
  <c r="J134" i="5"/>
  <c r="E134" i="5"/>
  <c r="J133" i="5"/>
  <c r="E133" i="5"/>
  <c r="J132" i="5"/>
  <c r="E132" i="5"/>
  <c r="J131" i="5"/>
  <c r="E131" i="5"/>
  <c r="J130" i="5"/>
  <c r="E130" i="5"/>
  <c r="J129" i="5"/>
  <c r="E129" i="5"/>
  <c r="J128" i="5"/>
  <c r="E128" i="5"/>
  <c r="J127" i="5"/>
  <c r="E127" i="5"/>
  <c r="J126" i="5"/>
  <c r="E126" i="5"/>
  <c r="J125" i="5"/>
  <c r="E125" i="5"/>
  <c r="J124" i="5"/>
  <c r="E124" i="5"/>
  <c r="J123" i="5"/>
  <c r="E123" i="5"/>
  <c r="J122" i="5"/>
  <c r="E122" i="5"/>
  <c r="J121" i="5"/>
  <c r="E121" i="5"/>
  <c r="J120" i="5"/>
  <c r="E120" i="5"/>
  <c r="J119" i="5"/>
  <c r="E119" i="5"/>
  <c r="J118" i="5"/>
  <c r="E118" i="5"/>
  <c r="J117" i="5"/>
  <c r="E117" i="5"/>
  <c r="J116" i="5"/>
  <c r="E116" i="5"/>
  <c r="J115" i="5"/>
  <c r="E115" i="5"/>
  <c r="J114" i="5"/>
  <c r="E114" i="5"/>
  <c r="J113" i="5"/>
  <c r="E113" i="5"/>
  <c r="J112" i="5"/>
  <c r="E112" i="5"/>
  <c r="J111" i="5"/>
  <c r="E111" i="5"/>
  <c r="J110" i="5"/>
  <c r="E110" i="5"/>
  <c r="J109" i="5"/>
  <c r="E109" i="5"/>
  <c r="J108" i="5"/>
  <c r="E108" i="5"/>
  <c r="J107" i="5"/>
  <c r="E107" i="5"/>
  <c r="J106" i="5"/>
  <c r="E106" i="5"/>
  <c r="J105" i="5"/>
  <c r="E105" i="5"/>
  <c r="J104" i="5"/>
  <c r="E104" i="5"/>
  <c r="J103" i="5"/>
  <c r="E103" i="5"/>
  <c r="J102" i="5"/>
  <c r="E102" i="5"/>
  <c r="J101" i="5"/>
  <c r="E101" i="5"/>
  <c r="J100" i="5"/>
  <c r="E100" i="5"/>
  <c r="J99" i="5"/>
  <c r="E99" i="5"/>
  <c r="J98" i="5"/>
  <c r="E98" i="5"/>
  <c r="J97" i="5"/>
  <c r="E97" i="5"/>
  <c r="J96" i="5"/>
  <c r="E96" i="5"/>
  <c r="J95" i="5"/>
  <c r="E95" i="5"/>
  <c r="J94" i="5"/>
  <c r="E94" i="5"/>
  <c r="J93" i="5"/>
  <c r="E93" i="5"/>
  <c r="J92" i="5"/>
  <c r="E92" i="5"/>
  <c r="J91" i="5"/>
  <c r="E91" i="5"/>
  <c r="J90" i="5"/>
  <c r="E90" i="5"/>
  <c r="J89" i="5"/>
  <c r="E89" i="5"/>
  <c r="J88" i="5"/>
  <c r="E88" i="5"/>
  <c r="J87" i="5"/>
  <c r="E87" i="5"/>
  <c r="J86" i="5"/>
  <c r="E86" i="5"/>
  <c r="J85" i="5"/>
  <c r="E85" i="5"/>
  <c r="J84" i="5"/>
  <c r="E84" i="5"/>
  <c r="J83" i="5"/>
  <c r="E83" i="5"/>
  <c r="J82" i="5"/>
  <c r="E82" i="5"/>
  <c r="J81" i="5"/>
  <c r="E81" i="5"/>
  <c r="J80" i="5"/>
  <c r="E80" i="5"/>
  <c r="J79" i="5"/>
  <c r="E79" i="5"/>
  <c r="J78" i="5"/>
  <c r="E78" i="5"/>
  <c r="J77" i="5"/>
  <c r="E77" i="5"/>
  <c r="J76" i="5"/>
  <c r="E76" i="5"/>
  <c r="J75" i="5"/>
  <c r="E75" i="5"/>
  <c r="J74" i="5"/>
  <c r="E74" i="5"/>
  <c r="J73" i="5"/>
  <c r="E73" i="5"/>
  <c r="J72" i="5"/>
  <c r="E72" i="5"/>
  <c r="J71" i="5"/>
  <c r="E71" i="5"/>
  <c r="J70" i="5"/>
  <c r="E70" i="5"/>
  <c r="J69" i="5"/>
  <c r="E69" i="5"/>
  <c r="J68" i="5"/>
  <c r="E68" i="5"/>
  <c r="J67" i="5"/>
  <c r="E67" i="5"/>
  <c r="J66" i="5"/>
  <c r="E66" i="5"/>
  <c r="J65" i="5"/>
  <c r="E65" i="5"/>
  <c r="J64" i="5"/>
  <c r="E64" i="5"/>
  <c r="J63" i="5"/>
  <c r="E63" i="5"/>
  <c r="J62" i="5"/>
  <c r="E62" i="5"/>
  <c r="J61" i="5"/>
  <c r="E61" i="5"/>
  <c r="J60" i="5"/>
  <c r="E60" i="5"/>
  <c r="J59" i="5"/>
  <c r="E59" i="5"/>
  <c r="J58" i="5"/>
  <c r="E58" i="5"/>
  <c r="J57" i="5"/>
  <c r="E57" i="5"/>
  <c r="E56" i="5"/>
  <c r="K4" i="5" l="1"/>
  <c r="K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Alberto Ibarra Gomez</author>
  </authors>
  <commentList>
    <comment ref="D162" authorId="0" shapeId="0" xr:uid="{00000000-0006-0000-0200-000001000000}">
      <text>
        <r>
          <rPr>
            <b/>
            <sz val="9"/>
            <color indexed="81"/>
            <rFont val="Tahoma"/>
            <family val="2"/>
          </rPr>
          <t>Luis Alberto Ibarra Gomez:</t>
        </r>
        <r>
          <rPr>
            <sz val="9"/>
            <color indexed="81"/>
            <rFont val="Tahoma"/>
            <family val="2"/>
          </rPr>
          <t xml:space="preserve">
Relacionar codigo presupuestal y nombre del bien o servicio
</t>
        </r>
      </text>
    </comment>
    <comment ref="D163" authorId="0" shapeId="0" xr:uid="{00000000-0006-0000-0200-000002000000}">
      <text>
        <r>
          <rPr>
            <b/>
            <sz val="9"/>
            <color indexed="81"/>
            <rFont val="Tahoma"/>
            <family val="2"/>
          </rPr>
          <t>Luis Alberto Ibarra Gomez:</t>
        </r>
        <r>
          <rPr>
            <sz val="9"/>
            <color indexed="81"/>
            <rFont val="Tahoma"/>
            <family val="2"/>
          </rPr>
          <t xml:space="preserve">
Relacionar codigo presupuestal y nombre del bien o servicio
</t>
        </r>
      </text>
    </comment>
  </commentList>
</comments>
</file>

<file path=xl/sharedStrings.xml><?xml version="1.0" encoding="utf-8"?>
<sst xmlns="http://schemas.openxmlformats.org/spreadsheetml/2006/main" count="2957" uniqueCount="794">
  <si>
    <t>MUEBLES, DEL TIPO UTILIZADO EN OFICINAS</t>
  </si>
  <si>
    <t>02-01-01-004-003</t>
  </si>
  <si>
    <t>BOMBAS, COMPRESORES, MOTORES DE FUERZA HIDRÁULICA Y MOTORES DE POTENCIA NEUMÁTICA Y VÁLVULAS Y SUS PARTES Y PIEZAS</t>
  </si>
  <si>
    <t>EQUIPO DE ELEVACIÓN Y MANIPULACIÓN Y SUS PARTES Y PIEZAS</t>
  </si>
  <si>
    <t>02-01-01-004-003-09</t>
  </si>
  <si>
    <t>OTRAS MÁQUINAS PARA USOS GENERALES Y SUS PARTES Y PIEZAS</t>
  </si>
  <si>
    <t>02-01-01-004-004</t>
  </si>
  <si>
    <t>02-01-01-004-004-09</t>
  </si>
  <si>
    <t>02-01-01-004-005</t>
  </si>
  <si>
    <t>02-01-01-004-005-01</t>
  </si>
  <si>
    <t>MÁQUINAS PARA OFICINA Y CONTABILIDAD, Y SUS PARTES Y ACCESORIOS</t>
  </si>
  <si>
    <t>02-01-01-004-005-02</t>
  </si>
  <si>
    <t>MAQUINARIA DE INFORMÁTICA Y SUS PARTES, PIEZAS Y ACCESORIOS</t>
  </si>
  <si>
    <t>02-01-01-004-006</t>
  </si>
  <si>
    <t>02-01-01-004-006-02</t>
  </si>
  <si>
    <t>APARATOS DE CONTROL ELÉCTRICO Y DISTRIBUCIÓN DE ELECTRICIDAD Y SUS PARTES Y PIEZAS</t>
  </si>
  <si>
    <t>02-01-01-004-006-09</t>
  </si>
  <si>
    <t>OTRO EQUIPO ELÉCTRICO Y SUS PARTES Y PIEZAS</t>
  </si>
  <si>
    <t>02-01-01-004-009</t>
  </si>
  <si>
    <t>02-02-01-002-001-01</t>
  </si>
  <si>
    <t>CARNE Y PRODUCTOS CÁRNICOS</t>
  </si>
  <si>
    <t>02-02-01-002-001-02</t>
  </si>
  <si>
    <t>PREPARACIONES Y CONSERVAS DE PESCADO, CRUSTÁCEOS, MOLUSCOS Y DEMÁS INVERTEBRADOS ACUÁTICOS</t>
  </si>
  <si>
    <t>02-02-01-002-001-03</t>
  </si>
  <si>
    <t>PREPARACIONES Y CONSERVAS DE HORTALIZAS, LEGUMBRES, TUBÉRCULOS Y PAPAS</t>
  </si>
  <si>
    <t>02-02-01-002-001-04</t>
  </si>
  <si>
    <t>PREPARACIONES Y CONSERVAS DE FRUTAS Y NUECES</t>
  </si>
  <si>
    <t>02-02-01-002-001-05</t>
  </si>
  <si>
    <t xml:space="preserve">ACEITES Y GRASAS ANIMALES Y VEGETALES </t>
  </si>
  <si>
    <t>02-02-01-002-002</t>
  </si>
  <si>
    <t>PRODUCTOS LÁCTEOS Y OVOPRODUCTOS</t>
  </si>
  <si>
    <t>02-02-01-002-003-04</t>
  </si>
  <si>
    <t>PRODUCTOS DE PANADERÍA</t>
  </si>
  <si>
    <t>02-02-01-002-003-08</t>
  </si>
  <si>
    <t>PRODUCTOS DEL CAFÉ</t>
  </si>
  <si>
    <t>02-02-01-002-003-09</t>
  </si>
  <si>
    <t>OTROS PRODUCTOS ALIMENTICIOS N.C.P.</t>
  </si>
  <si>
    <t>02-02-01-002-004-02</t>
  </si>
  <si>
    <t>VINOS</t>
  </si>
  <si>
    <t>02-02-01-002-004-03</t>
  </si>
  <si>
    <t>LICORES DE MALTA Y MALTA</t>
  </si>
  <si>
    <t>02-02-01-002-004-04</t>
  </si>
  <si>
    <t>BEBIDAS NO ALCOHÓLICAS; AGUAS MINERALES EMBOTELLADAS</t>
  </si>
  <si>
    <t>02-02-01-002-007</t>
  </si>
  <si>
    <t>02-02-01-002-008</t>
  </si>
  <si>
    <t>DOTACIÓN (PRENDAS DE VESTIR Y CALZADO)</t>
  </si>
  <si>
    <t>02-02-01-003-002-01</t>
  </si>
  <si>
    <t>PASTA DE PAPEL, PAPEL Y CARTÓN</t>
  </si>
  <si>
    <t>02-02-01-003-002-02</t>
  </si>
  <si>
    <t xml:space="preserve">LIBROS IMPRESOS </t>
  </si>
  <si>
    <t>02-02-01-003-002-03</t>
  </si>
  <si>
    <t>DIARIOS, REVISTAS Y PUBLICACIONES PERIÓDICAS, PUBLICADOS POR LO MENOS CUATRO VECES POR SEMANA</t>
  </si>
  <si>
    <t>02-02-01-003-002-04</t>
  </si>
  <si>
    <t>DIARIOS, REVISTAS Y PUBLICACIONES PERIÓDICAS, PUBLICADOS MENOS DE CUATRO VECES POR SEMANA</t>
  </si>
  <si>
    <t>02-02-01-003-002-05</t>
  </si>
  <si>
    <t>MAPAS IMPRESOS; MÚSICA IMPRESA O EN MANUSCRITO; TARJETAS POSTALES, TARJETAS DE FELICITACIÓN, FOTOGRAFÍAS Y PLANOS</t>
  </si>
  <si>
    <t>02-02-01-003-002-06</t>
  </si>
  <si>
    <t xml:space="preserve">SELLOS, CHEQUERAS, BILLETES DE BANCO, TÍTULOS DE ACCIONES, CATÁLOGOS Y FOLLETOS, MATERIAL PARA ANUNCIOS PUBLICITARIOS Y OTROS MATERIALES IMPRESOS </t>
  </si>
  <si>
    <t>02-02-01-003-002-07</t>
  </si>
  <si>
    <t>LIBROS DE REGISTROS, LIBROS DE CONTABILIDAD, CUADERNILLOS DE NOTAS, BLOQUES PARA CARTAS, AGENDAS Y ARTÍCULOS SIMILARES, SECANTES, ENCUADERNADORES, CLASIFICADORES PARA ARCHIVOS, FORMULARIOS Y OTROS ARTÍCULOS DE ESCRITORIO DE PAPEL O CARTÓN</t>
  </si>
  <si>
    <t>02-02-01-003-003-03</t>
  </si>
  <si>
    <t>ACEITES DE PETRÓLEO O ACEITES OBTENIDOS DE MINERALES BITUMINOSOS (EXCEPTO LOS ACEITES CRUDOS); PREPARADOS N.C.P., QUE CONTENGAN POR LO MENOS EL 70% DE SU PESO EN ACEITES DE ESOS TIPOS Y CUYOS COMPONENTES BÁSICOS SEAN ESOS ACEITES</t>
  </si>
  <si>
    <t>02-02-01-003-005</t>
  </si>
  <si>
    <t>02-02-01-003-005-01</t>
  </si>
  <si>
    <t>PINTURAS Y BARNICES Y PRODUCTOS RELACIONADOS; COLORES PARA LA PINTURA ARTÍSTICA; TINTAS</t>
  </si>
  <si>
    <t>02-02-01-003-005-02</t>
  </si>
  <si>
    <t>PRODUCTOS FARMACÉUTICOS</t>
  </si>
  <si>
    <t>02-02-01-003-005-03</t>
  </si>
  <si>
    <t>JABÓN, PREPARADOS PARA LIMPIEZA, PERFUMES Y PREPARADOS DE TOCADOR</t>
  </si>
  <si>
    <t>02-02-01-003-005-04</t>
  </si>
  <si>
    <t>PRODUCTOS QUÍMICOS N.C.P.</t>
  </si>
  <si>
    <t>02-02-01-003-006</t>
  </si>
  <si>
    <t>02-02-01-003-006-01</t>
  </si>
  <si>
    <t>LLANTAS DE CAUCHO Y NEUMÁTICOS (CÁMARAS DE AIRE)</t>
  </si>
  <si>
    <t>02-02-01-003-006-02</t>
  </si>
  <si>
    <t>OTROS PRODUCTOS DE CAUCHO</t>
  </si>
  <si>
    <t>02-02-01-003-006-04</t>
  </si>
  <si>
    <t>PRODUCTOS DE EMPAQUE Y ENVASADO DE PLÁSTICO</t>
  </si>
  <si>
    <t>02-02-01-003-006-09</t>
  </si>
  <si>
    <t>OTROS PRODUCTOS PLÁSTICOS</t>
  </si>
  <si>
    <t>02-02-01-003-007</t>
  </si>
  <si>
    <t>02-02-01-003-007-01</t>
  </si>
  <si>
    <t>02-02-01-003-007-02</t>
  </si>
  <si>
    <t>ARTÍCULOS DE CERÁMICA NO ESTRUCTURAL</t>
  </si>
  <si>
    <t>02-02-01-003-007-05</t>
  </si>
  <si>
    <t>02-02-01-003-008-09</t>
  </si>
  <si>
    <t>OTROS ARTÍCULOS MANUFACTURADOS N.C.P.</t>
  </si>
  <si>
    <t>02-02-01-004-002</t>
  </si>
  <si>
    <t>PRODUCTOS METÁLICOS ELABORADOS (EXCEPTO MAQUINARIA Y EQUIPO)</t>
  </si>
  <si>
    <t>02-02-01-004-005-02</t>
  </si>
  <si>
    <t>02-02-01-004-006</t>
  </si>
  <si>
    <t>02-02-01-004-006-03</t>
  </si>
  <si>
    <t>HILOS Y CABLES AISLADOS; CABLE DE FIBRA ÓPTICA</t>
  </si>
  <si>
    <t>02-02-01-004-006-04</t>
  </si>
  <si>
    <t>02-02-01-004-006-05</t>
  </si>
  <si>
    <t>LÁMPARAS ELÉCTRICAS DE INCANDESCENCIA O DESCARGA; LÁMPARAS DE ARCO, EQUIPO PARA ALUMBRADO ELÉCTRICO; SUS PARTES Y PIEZAS</t>
  </si>
  <si>
    <t>02-02-02-005-004</t>
  </si>
  <si>
    <t>02-02-02-005-004-01-2</t>
  </si>
  <si>
    <t>SERVICIOS GENERALES DE CONSTRUCCIÓN DE EDIFICACIONES NO RESIDENCIALES</t>
  </si>
  <si>
    <t>02-02-02-005-004-06</t>
  </si>
  <si>
    <t>SERVICIOS DE INSTALACIONES</t>
  </si>
  <si>
    <t>02-02-02-006-003-03</t>
  </si>
  <si>
    <t>SERVICIOS DE SUMINISTRO DE COMIDAS</t>
  </si>
  <si>
    <t>02-02-02-006-004</t>
  </si>
  <si>
    <t>SERVICIOS DE TRANSPORTE DE PASAJEROS</t>
  </si>
  <si>
    <t>02-02-02-006-005</t>
  </si>
  <si>
    <t>02-02-02-006-005-01</t>
  </si>
  <si>
    <t>SERVICIOS DE TRANSPORTE DE CARGA POR VÍA TERRESTRE</t>
  </si>
  <si>
    <t>02-02-02-006-009-01</t>
  </si>
  <si>
    <t>SERVICIOS DE DISTRIBUCIÓN DE ELECTRICIDAD, Y SERVICIOS DE DISTRIBUCIÓN DE GAS (POR CUENTA PROPIA)</t>
  </si>
  <si>
    <t>02-02-02-007-002-01-1</t>
  </si>
  <si>
    <t>SERVICIOS DE ALQUILER O ARRENDAMIENTO CON O SIN OPCIÓN DE COMPRA RELATIVOS A BIENES INMUEBLES PROPIOS O ARRENDADOS</t>
  </si>
  <si>
    <t>02-02-02-008-002-01</t>
  </si>
  <si>
    <t>SERVICIOS JURÍDICOS</t>
  </si>
  <si>
    <t>02-02-02-008-003</t>
  </si>
  <si>
    <t>02-02-02-008-003-04-4</t>
  </si>
  <si>
    <t>02-02-02-008-003-06</t>
  </si>
  <si>
    <t>SERVICIOS DE PUBLICIDAD Y EL SUMINISTRO DE ESPACIO O TIEMPO PUBLICITARIOS</t>
  </si>
  <si>
    <t>02-02-02-008-003-08</t>
  </si>
  <si>
    <t>SERVICIOS FOTOGRÁFICOS Y SERVICIOS DE REVELADO FOTOGRÁFICO</t>
  </si>
  <si>
    <t>02-02-02-008-003-09</t>
  </si>
  <si>
    <t>OTROS SERVICIOS PROFESIONALES Y TÉCNICOS N.C.P.</t>
  </si>
  <si>
    <t>SERVICIOS DE TELECOMUNICACIONES, TRANSMISIÓN Y SUMINISTRO DE INFORMACIÓN</t>
  </si>
  <si>
    <t>02-02-02-008-004-02</t>
  </si>
  <si>
    <t>02-02-02-008-005-02</t>
  </si>
  <si>
    <t>SERVICIOS DE INVESTIGACIÓN Y SEGURIDAD</t>
  </si>
  <si>
    <t>02-02-02-008-005-03</t>
  </si>
  <si>
    <t>02-02-02-008-005-09-5</t>
  </si>
  <si>
    <t>SERVICIOS AUXILIARES ESPECIALIZADOS DE OFICINA</t>
  </si>
  <si>
    <t>02-02-02-008-007</t>
  </si>
  <si>
    <t>02-02-02-008-007-01-1</t>
  </si>
  <si>
    <t>SERVICIOS DE MANTENIMIENTO Y REPARACIÓN DE PRODUCTOS METÁLICOS ELABORADOS, EXCEPTO MAQUINARIA Y EQUIPO</t>
  </si>
  <si>
    <t>02-02-02-008-007-01-2</t>
  </si>
  <si>
    <t>SERVICIOS DE MANTENIMIENTO Y REPARACIÓN DE MAQUINARIA DE OFICINA Y CONTABILIDAD</t>
  </si>
  <si>
    <t>02-02-02-008-007-01-4</t>
  </si>
  <si>
    <t>SERVICIOS DE MANTENIMIENTO Y REPARACIÓN DE MAQUINARIA Y EQUIPO DE TRANSPORTE</t>
  </si>
  <si>
    <t>02-02-02-008-007-01-5</t>
  </si>
  <si>
    <t>SERVICIOS DE MANTENIMIENTO Y REPARACIÓN DE OTRA MAQUINARIA Y OTRO EQUIPO</t>
  </si>
  <si>
    <t>02-02-02-008-007-02-4</t>
  </si>
  <si>
    <t>SERVICIOS DE REPARACIÓN DE MUEBLES</t>
  </si>
  <si>
    <t>02-02-02-008-009</t>
  </si>
  <si>
    <t>02-02-02-008-009-01</t>
  </si>
  <si>
    <t xml:space="preserve">SERVICIOS DE EDICIÓN, IMPRESIÓN Y REPRODUCCIÓN </t>
  </si>
  <si>
    <t>02-02-02-009-004</t>
  </si>
  <si>
    <t>02-02-02-009-004-01</t>
  </si>
  <si>
    <t>SERVICIOS DE ALCANTARILLADO, SERVICIOS DE LIMPIEZA, TRATAMIENTO DE AGUAS RESIDUALES Y TANQUES SÉPTICOS</t>
  </si>
  <si>
    <t>02-02-02-009-004-03</t>
  </si>
  <si>
    <t>02-02-02-009-006</t>
  </si>
  <si>
    <t>02-02-02-009-006-05</t>
  </si>
  <si>
    <t>SERVICIOS DEPORTIVOS Y DEPORTES RECREATIVOS</t>
  </si>
  <si>
    <t>02-02-02-009-006-09</t>
  </si>
  <si>
    <t>OTROS SERVICIOS DE ESPARCIMIENTO Y DIVERSIÓN</t>
  </si>
  <si>
    <t>SERVICIOS DE LAVADO, LIMPIEZA Y TEÑIDO</t>
  </si>
  <si>
    <t>02-02-02-009-007-09</t>
  </si>
  <si>
    <t>02-02-02-010</t>
  </si>
  <si>
    <t>VIÁTICOS DE LOS FUNCIONARIOS EN COMISIÓN</t>
  </si>
  <si>
    <t>08-01-02-001</t>
  </si>
  <si>
    <t>IMPUESTO PREDIAL Y SOBRETASA AMBIENTAL</t>
  </si>
  <si>
    <t>08-01-02-006</t>
  </si>
  <si>
    <t>IMPUESTO SOBRE VEHÍCULOS AUTOMOTORES</t>
  </si>
  <si>
    <t>TELEFONO:</t>
  </si>
  <si>
    <t>DEPENDENCIA O REGIONAL :</t>
  </si>
  <si>
    <t>VALOR  CUADRO 1 y 2</t>
  </si>
  <si>
    <t xml:space="preserve">TOTAL NECESIDAD </t>
  </si>
  <si>
    <t>DIFERENCIA</t>
  </si>
  <si>
    <t>RUBRO AL MAXIMO NIVEL DE DESAGREGACION</t>
  </si>
  <si>
    <t>AREA O SECCIONAL SOLICITANTE</t>
  </si>
  <si>
    <t>VALOR TOTAL EJECUTADO</t>
  </si>
  <si>
    <t>CANT</t>
  </si>
  <si>
    <t>UNIDAD DE MEDIDA</t>
  </si>
  <si>
    <t>VALOR UNITARIO ESTIMADO</t>
  </si>
  <si>
    <t>VALOR TOTAL ESTIMADO</t>
  </si>
  <si>
    <t>**</t>
  </si>
  <si>
    <t>***</t>
  </si>
  <si>
    <t>OBSERVACIONES</t>
  </si>
  <si>
    <t>TOTAL PAA VIGENCIA ACTUAL</t>
  </si>
  <si>
    <t>JUSTIFICACIÓN DE LA DIFERENCIA</t>
  </si>
  <si>
    <t>REGIONAL</t>
  </si>
  <si>
    <t>Códigos UNSPSC</t>
  </si>
  <si>
    <t>Fecha estimada de radicación estudios previos</t>
  </si>
  <si>
    <t>Fecha estimada de inicio de proceso de selección</t>
  </si>
  <si>
    <t>Fecha estimada mes de compromiso presupuestal</t>
  </si>
  <si>
    <t>Duración estimada del contrato (en días)</t>
  </si>
  <si>
    <t xml:space="preserve">Modalidad de selección </t>
  </si>
  <si>
    <t>Fuente de los recursos</t>
  </si>
  <si>
    <t>Valor total estimado (incluída vigencia actual y futura)</t>
  </si>
  <si>
    <t>Valor total estimado en la vigencia actual</t>
  </si>
  <si>
    <t>Valor total estimado en las vigencias futuras</t>
  </si>
  <si>
    <t>¿Se requieren vigencias futuras?</t>
  </si>
  <si>
    <t>Estado de solicitud de vigencias futuras</t>
  </si>
  <si>
    <t>Datos de contacto del responsable</t>
  </si>
  <si>
    <t>AREAS INTERVINIENTES</t>
  </si>
  <si>
    <t xml:space="preserve">GRUPO O ACTIVIDAD </t>
  </si>
  <si>
    <t>RUBRO-SUBORDINAL (CCP) A 5 NIVEL</t>
  </si>
  <si>
    <t>RUBRO-SUBORDINAL (CCP) A MÁXIMO NIVEL DE DESAGREGACIÓN</t>
  </si>
  <si>
    <t>NOMBRE RUBRO PRESUPUESTAL A MÁXIMO NIVEL DE DESAGREGACIÓN</t>
  </si>
  <si>
    <t>VALOR RUBRO -SUBORDINAL A MÁXIMO NIVEL DE DESAGREGACIÓN</t>
  </si>
  <si>
    <t>CENTRAL</t>
  </si>
  <si>
    <t>1.No aplica</t>
  </si>
  <si>
    <t>DESCRIPCIÓN (OBJETO DEL PROCESO)</t>
  </si>
  <si>
    <t>VALOR TOTAL APROBADO</t>
  </si>
  <si>
    <t>TOTAL APROBADO SEGÚN CUADRO 4</t>
  </si>
  <si>
    <t>02-02-01-004-005-01</t>
  </si>
  <si>
    <t>02-02-01-004-006-02</t>
  </si>
  <si>
    <t>CUADRO 4: PLAN DE NECESIDADES 2023</t>
  </si>
  <si>
    <t>CUADRO 5. PLAN ANUAL DE ADQUISICIONES POR DEPENDENCIAS 2023</t>
  </si>
  <si>
    <t>BOGOTÁ</t>
  </si>
  <si>
    <t>MUEBLES DE TIPO UTILIZADOS EN OFCINA</t>
  </si>
  <si>
    <t>COMPRA DE MOBILIARIO Y  ARCHIVADORES PARA LA REGIONAL CENTRAL SECCIONALES BOGOTÁ, BOYACÁ, CUNDINAMARCA Y AMAZONAS.</t>
  </si>
  <si>
    <t>SUBDIRECCIÓN REGIONAL CENTRAL</t>
  </si>
  <si>
    <t>OTROS MUEBLES N.CP.</t>
  </si>
  <si>
    <t>SILLAS DE RUEDAS  ALUMINIO MATERIAL LIVIANO, DISEÑO REMOVIBLE, PLEGABLE,  ABULLONADO, PIECERO ABATIBLE</t>
  </si>
  <si>
    <t xml:space="preserve">GRUPO DE SEGURIDAD Y   SALUD EN EL TRABAJO – SUBDIRECCIÓN REGIONAL DE APOYO CENTRAL </t>
  </si>
  <si>
    <t>A-02-01-01-004-003-05</t>
  </si>
  <si>
    <t>BASCULA DE PISO EN ESTRUCTURA MECANICA, CON CAPACODAA DE 500 A 600 KILOGRAMOS, PARA EL CONTRO DE MANEJOS DE RESIUOS DE LAS SEES  DE LAS SECCIONALES BOGOTA´, BOYACÁ, CUNDINMARCA Y AMAZONAS.</t>
  </si>
  <si>
    <t>EQUIPO CALIDAD SGI- MEDIO AMBIENTE - SUBDIRECCIÓN REGIONAL DE APOYO CENTRAL</t>
  </si>
  <si>
    <t>COMPRA DE ANDAMIOS EN ALUMINIO CERTIFICADOS, PARA LA REGIONAL CENTRAL SECCIONALES BOGOTÁ, BOYACÁ, CUNDINAMARCA Y AMAZONAS.</t>
  </si>
  <si>
    <t>SUMINISTRO E INSTALACIÓN DE UPS 30 KVA PARA SEDES DE LA REGIONAL CENTRAL SECCIONALES BOGOTÁ</t>
  </si>
  <si>
    <t>SUMINISTRO DE PARARRAYOS, FUSIBLES ELÉCTRICOS, REGULADORES ELÉCTRICOS PARA ALTO VOLTAJE, CAJAS DE CONEXIÓN ELÉCTRICA, INTERRUPTORES, ESTABILIZADORES, TOMACORRIENTES, ENCHUFES Y CLAVIJAS, TABLEROS CONSOLAS Y MESAS PARA CONTROL ELÉCTRICO, CONECTORES PARA FIBRA ÓPTICA, PARA LA  REGIONAL CENTRAL DIRECCIONES SECCIONALES DE BOGOTÁ, BOYACÁ, CUNDINAMARCA Y AMAZONAS</t>
  </si>
  <si>
    <t>ARTÍCULOS TEXTILES (EXCEPTO PRENDAS DE VESTIR)</t>
  </si>
  <si>
    <t>SUMINISTRO DE PERSIANA PARA LAS SEDES AL SERVICIO DE LA REGINAL CENTRAL SECCIONALES BOGOTA, BOYACÁ. CUNDINMARCA Y AMAZONAS.</t>
  </si>
  <si>
    <t>A-02-02-01-002-007</t>
  </si>
  <si>
    <t xml:space="preserve">02-02-01-002-007 </t>
  </si>
  <si>
    <t>COMPRA CARPAS EN LONA, CON ESTRUCTURA METALICA CON SU RESPECTIVO MALETIN PARA GAURDAR  DE MEDIDAS: 2 MTS DE ALTO X 4 MTS DE ANCHO X 4 MTS  DE LARGO.</t>
  </si>
  <si>
    <t>COMPRA MALETIN PARA BOTIQUÍN ELABORADO EN LONA IMPERMEABLE CON MANIJAS EN REATA, CINTA REFLECTIVA EN AMBOS LADOS Y TRES COMPARTIMINETOS Y LOGO FGN MEDIADAS DE 34X18X16.</t>
  </si>
  <si>
    <t>COMPRA BANDERAS INSTITUCIONALES PARA LA REGIONAL CENTRAL SECCIONALES BOGOTÁ, BOYACÁ, CUNDINMARCA Y AMAZONAS.</t>
  </si>
  <si>
    <t>SUMINISTRO DE ELEMENTOS DE SEGURIDAD INDUSTRIAL PARA LA SECCIONAL BOGOTÁ - PRENDAS DE VESTIR Y CALZADO, PARA FUNCIONARIOS QUE PRESTAN SERVICIOS EN EL PATIO ÙNICO Y MANTENIMIENTO.</t>
  </si>
  <si>
    <t xml:space="preserve">SUMINISTRO DE GASOLINA Y ACPM PARA EL PARQUE AUTOMOTOR DE LE REGIONAL CENTRAL SECCIONALES BOGOTÁ, BOYACÁ, CUNDINAMARCA Y AMAZONAS </t>
  </si>
  <si>
    <t>GRUPO TRANSPORTES - SUBDIRECCIÓN REGIONAL DE APOYO CENTRAL</t>
  </si>
  <si>
    <t>SUMINISTRO DE PINTURA PINTURAS, BARNICES, ESMALTES, LACA, MASILLA, ESTUCO, PINTURA ARTÍSTICA , PARA LA REGIONAL CENTRAL SECCIONALES BOGOTÁ, BOYCÁ, CUNDINAMARCA Y AMAZONAS.</t>
  </si>
  <si>
    <t xml:space="preserve">INSPECCIÓN, MANTENIMIENTO Y RECARGA EXTINTORES AL SERVICIO DE LA REGIONAL CENTRAL DIRECCIONES SECCIONALES DE BOGOTÁ, BOYACÁ, CUNDINAMARCA Y AMAZONAS. </t>
  </si>
  <si>
    <t>SUMINISTRO DE LLANTAS PARA LOS AUTOMOTORES QUE CONFORMAN EL PARQUE AUTOMOTOR AL SERVICIO DE LA SUBDIRECCIÓN REGIONAL CENTRAL.</t>
  </si>
  <si>
    <t>SUMINISTRO DE ELEMENTOS PARA TUBERÍAS (CODOS, UNIONES, TUBOS Y ACCESORIOS), PARA REGIONAL CENTRAL DIRECCIONES SECCIONALES DE BOGOTÁ, BOYACÁ, CUNDINAMARCA Y AMAZONAS</t>
  </si>
  <si>
    <t>APOYA PIES ERGONÓMICO - 4 ALTURAS-  CON MOVIMIENTO, PARA LA REGIONAL CENTRAL SECCIONALES BOGOTÁ, BOYCÁ, CUNDINAMARCA Y AMAZONAS.</t>
  </si>
  <si>
    <t>CAMILLAS PLÁSTICAS CON ARNES E INMOVILIZADOR DE FERULAS GANCHO Y SEÑALIZACIÓN, PARA LA REGIONAL CENTRAL SECCIONALES BOGOTÁ, BOYCÁ, CUNDINAMARCA Y AMAZONAS.</t>
  </si>
  <si>
    <t>COMPRA ESTIBAS PLASTICASPARA LA REGIONAL CENTRAL SECCIONALES BOGOTÁ, BOYACÁ, CUNDINMARCA Y AMAZONAS.</t>
  </si>
  <si>
    <t>COMPRA PALETAS DE SEÑALIZACION PARE Y SIGA, PUNTO DE ENCUENTRO ELBORADA EN MATERIAL PLASTICO.PARA LA REGIONAL CENTRAL SECCIONALES BOGOTÁ, BOYACÁ, CUNDINMARCA Y AMAZONAS.</t>
  </si>
  <si>
    <t>VIDRIOS Y PORDUCTOS DE VIDRIO</t>
  </si>
  <si>
    <t>SUMINISTRO DE VIDRIOS PARA LA REGIONAL CENTRAL DIRECCIONES SECCIONALES DE BOGOTÁ, BOYACÁ, CUNDINAMARCA Y AMAZONAS</t>
  </si>
  <si>
    <t>SUMINISTRO LAVAMANOS, CISTERNA, SISTEMA SANITARIO Y ACCESORIOS PARA   REGIONAL CENTRAL DIRECCIONES SECCIONALES DE BOGOTÁ, BOYACÁ, CUNDINAMARCA Y AMAZONAS</t>
  </si>
  <si>
    <t xml:space="preserve">ARTÍCULOS DE CONCRETO, CEMENTO Y YESO </t>
  </si>
  <si>
    <t>SUMINISTRO DE BALDOSAS, LOSAS DE PAVIMENTO, LADRILLOS, BLOQUES DE CONCRETO, CIELO RASO EN YESO, PREFABRICADOS PARA CONSTRUCCIÓN, TUBOS Y MANUFACTURAS DE CEMENTO U HORMIGÓN.</t>
  </si>
  <si>
    <t>GASTOS CAJA MENOR PARA  REGIONAL CENTRAL</t>
  </si>
  <si>
    <t>SUMINISTRO DE PUERTAS, VENTANAS, MARCOS, REJAS, ANDAMIOS; DEPÓSITOS, CISTERNAS Y RECIPIENTES DE HIERRO, ACERO O ALUMINIO; PRODUCTOS METÁLICOS DOMÉSTICOS: LAVAPLATOS, OLLAS, CACEROLAS, SARTENES, JARRAS, CUCHILLOS, CUCHARAS, TENEDORES; TORNILLOS, CLAVOS, TUERCAS; SOLDADURA; CERRADURAS; CANDADOS; PLACAS DE IDENTIFICACIÓN PARA VEHÍCULOS, PARA  REGIONAL CENTRAL DIRECCIONES SECCIONALES DE BOGOTÁ, BOYACÁ, CUNDINAMARCA Y AMAZONAS</t>
  </si>
  <si>
    <t>SUMINISTRO DE CABLE COAXIAL, CABLE PARA ANTENA T.V., CABLES DE FIBRA ÓPTICA, OTROS CONDUCTORES ELÉCTRICOS, JUEGOS DE CABLE Y ENCENDIDO PARA VEHÍCULOS, PARA LA  REGIONAL CENTRAL DIRECCIONES SECCIONALES DE BOGOTÁ, BOYACÁ, CUNDINAMARCA Y AMAZONAS</t>
  </si>
  <si>
    <t xml:space="preserve">ACUMULADORES, PILAS Y BATERÍAS PRIMARIAS Y SUS PARTES Y PIEZAS </t>
  </si>
  <si>
    <t>SUMINISTRO DE BATERIAS PARA LAS UPS DE LA REGIONAL CENTRAL SECCIONALES BOGOTÁ, BOYACÁ, CUNDINAMARCA Y AMAZONAS.</t>
  </si>
  <si>
    <t>SUMINISTRO DE BOMBILLOS , LÁMPARAS Y TUBOS FLUORESCENTES Y ELÉCTRICAS, LINTERNAS, AVISOS LUMINOSOS, REFLECTORES, PARTES Y PIEZAS DE LÁMPARAS, PARA LA  REGIONAL CENTRAL DIRECCIONES SECCIONALES DE BOGOTÁ, BOYACÁ, CUNDINAMARCA Y AMAZONAS</t>
  </si>
  <si>
    <t>SERVICIO DE TRANSPORTE DE PASAJEROS PARA LA  REGIONAL CENTRAL DIRECCIONES SECCIONALES DE BOGOTÁ, BOYACÁ, CUNDINAMARCA Y AMAZONAS</t>
  </si>
  <si>
    <t>SERVICIO DE TRANSPORTE DE CARGA POR VÍA TERRESTRE, EN VEHÍCULO TIPO GRÚA , PARA TRASLADAR Y DEJAR EN CUSTODIA EN EL PATIO ÚNICO, VEHÍCULOS AUTOMOTORES Y AUTOPARTES INCAUTADOS QUE NO SE PUEDAN DESPLAZAR- POR SUS PROPIOS MEDIOS Y VEHÍCULOS AUTOMOTORES DECRETADOS EN COMISO A FAVOR DE LA ENTIDAD</t>
  </si>
  <si>
    <t>SERVICIO DE TRANSPORTE DE MUDANZAS PO VÍA TERRESTRE</t>
  </si>
  <si>
    <t>SERVICIOS DE DISTRIBUCIÓN DE ELECTRICIDAD, Y SERVICIOS DE DISTRIBUCIÓN DE GAS, PARA  REGIONAL CENTRAL DIRECCIONES SECCIONALES DE BOGOTÁ, BOYACÁ, CUNDINAMARCA Y AMAZONAS</t>
  </si>
  <si>
    <t>SERVICIOS PÚBLICOS SECCIÓN BIENES - SUBDIRECCIÓN REGIONAL DE APOYO CENTRAL</t>
  </si>
  <si>
    <t>SERVICIO DE ARRENDAMIENTO DE INMUEBLES AL SERVICIO DE LA  REGIONAL CENTRAL DIRECCIONES SECCIONALES DE BOGOTÁ, BOYACÁ, CUNDINAMARCA Y AMAZONAS</t>
  </si>
  <si>
    <t>SERVICIOS DE ENSAYO Y ANALISIS TECNICO.</t>
  </si>
  <si>
    <t>SERVICIO DE ANÁLISIS DE SISTEMAS MECÁNICOS Y ELÉCTRICOS INTEGRADOS;  INSPECCIÓN TÉCNICA DE VEHÍCULOS; OTROS ENSAYO Y ANÁLISIS TÉCNICOS, AL SERVCIOS DE LA FISCALIA SECCIONALES BOGOTA, BOYACÁ, CUNDINMARCA Y AMAZONAS.</t>
  </si>
  <si>
    <t>PUBLICACIÓN AVISOS DE LEY Y PRESTACIONES SOCIALES Y OTROS, PARA LA  REGIONAL CENTRAL DIRECCIONES SECCIONALES DE BOGOTÁ, BOYACÁ, CUNDINAMARCA Y AMAZONAS</t>
  </si>
  <si>
    <t>SERVICIO DE TRADUCCIÓN LENGUA DE SEÑAS PERSONAS SORDO MUDAS PARA LA  REGIONAL CENTRAL DIRECCIONES SECCIONALES DE BOGOTÁ, BOYACÁ, CUNDINAMARCA Y AMAZONAS</t>
  </si>
  <si>
    <t xml:space="preserve">SERVCIOS DE VACTOR </t>
  </si>
  <si>
    <t>CALCULO ACTUARIAL DE PENSIONADOS LUZ HELENA LOPEZ MURCIA</t>
  </si>
  <si>
    <t>SERVICIOS DE TELECOMUNICACIONES, TRANSMISIÓN Y SUMINISTRO DE INFORMACIÓN, PARA  REGIONAL CENTRAL DIRECCIONES SECCIONALES DE BOGOTÁ, BOYACÁ, CUNDINAMARCA Y AMAZONAS</t>
  </si>
  <si>
    <t>SERVICIOS DE VIGILANCIA Y SEGURIDADAD PRIVADA PARA LA SECCIONAL CUNDINAMARCA, BOYACA Y AMAZONAS.</t>
  </si>
  <si>
    <t>SERVICIOS DE VIGILANCIA CON CARGO A LOS CONVENIOS INTERADMINISTRATIVOS CON EL LA SECRATARIA Y EL CSJ.</t>
  </si>
  <si>
    <t>SERVICIOS DE SOPORTE (LIMPIEZA)</t>
  </si>
  <si>
    <t>SERVICIOS DE ASEO Y LIMPIEZA SEDES DE LA FISCALIA REGIONAL CENTRAL SECCIONALES BOGOTÁ.BOYACÁ, CUNDINAMARCA Y AMAZONAS.</t>
  </si>
  <si>
    <t>GRUPO VIATICOS - SUBDIRECCIÓN REGIONAL DE APOYO CENTRAL</t>
  </si>
  <si>
    <t>MANTENIMIENTO Y REPARACIÓN  PARQUE AUTOMOTOR DE LA FISCALÍA - REGIONAL CENTRAL SECCIONALES BOGOTÁ, BOYACÁ, CUNDINAMARCA Y AMAZONAS.</t>
  </si>
  <si>
    <t>MANTENIMIENTO EQUIPOS DE ELEVACION  ASCENSORES  REGIONAL CENTRAL DIRECCIÓN SECCIONAL BOGOTÀ.</t>
  </si>
  <si>
    <t>MANTENIMIENTO PREVENTIVO Y CORRECTIVO DE EQUIPOS DE PRESIÓN PARA LA  REGIONAL CENTRAL DIRECCIONES SECCIONALES DE BOGOTÁ, BOYACÁ, CUNDINAMARCA Y AMAZONAS</t>
  </si>
  <si>
    <t>MANTENIMIENTO AIRE ACONDICIONADO Y/O CALEFACCIÓN PARA REGIONAL CENTRAL DIRECCIONES SECCIONALES DE BOGOTÁ, CUNDINAMARCA Y AMAZONAS</t>
  </si>
  <si>
    <t>MANTENIMIENTO DE CÁMARAS DE VIDEO Y VIGILANCIA DE LAS SEDES DONDE FUNCIONAN LOS ALAMACENES DE EVIDENCIAS DE BOGOTÁ , BOYACÁ  Y SEDE C.T.I BOGOTA.</t>
  </si>
  <si>
    <t>MANTENIMIENTO DE UPS AL SERVICIO DE LA REGIONAL CENTRAL SECCIONALES BGOTÁ, BOYCÁ, CUNDINMARCA Y AMAZONAS</t>
  </si>
  <si>
    <t>SERVICIO DE SEÑALIZACIÓN PARA LA  REGIONAL CENTRAL DIRECCIONES SECCIONALES DE BOGOTÁ, BOYACÁ, CUNDINAMARCA Y AMAZONAS</t>
  </si>
  <si>
    <t>GRUPO GESTIÓN DE BIENESTAR - SUBDIRECCIÓN REGIONAL DE APOYO CENTRAL</t>
  </si>
  <si>
    <t>SERVICIO DE ACUEDUCTO, ALCANTARILLADO Y ASEO PARA  LA REGIONAL CENTRAL DIRECCIONES SECCIONALES DE BOGOTÁ, BOYACÁ, CUNDINAMARCA Y AMAZONAS</t>
  </si>
  <si>
    <t>SERVICIO DE TRATAMIENTO Y DISPOSICIÓN DE DESECHOS</t>
  </si>
  <si>
    <t>SERVICIO DE DESTRUCCIÓN DE ELEMENTOS MATERIALES PROBATORIOS  Y/O EVIDENCIA FÍSICA, PARA LAS  SECCIONALES DE BOGOTÁ, BOYACÁ, CUNDINAMARCA Y AMAZONAS</t>
  </si>
  <si>
    <t>GRUPO FEAB- SUBDIRECCIÓN REGIONAL DE APOYO CENTRAL</t>
  </si>
  <si>
    <t>SERVICIOS DE TRATAMIENTO Y DISPOSICIÓN DE DESECHOS PELIGROSOS PARA LAS SECCIONALES BOGOTA, BOYACÁ, CUNDINMARCA Y AMAZONAS</t>
  </si>
  <si>
    <t>PROGRAMA RECREATIVO, DEPORTIVO PARA  REGIONAL CENTRAL DIRECCIONES SECCIONALES DE BOGOTÁ, BOYACÁ, CUNDINAMARCA Y AMAZONAS</t>
  </si>
  <si>
    <t>PROGRAMA CULTURAL Y ARTÍSTICO , ACTIVIDADES LÚDICAS, EVENTOS DE CARÁCTER INSTITUCIONAL, NUESTRA IDENTIDAD FAMILIAR PARA LA  REGIONAL CENTRAL DIRECCIONES SECCIONALES DE BOGOTÁ, BOYACÁ, CUNDINAMARCA Y AMAZONAS</t>
  </si>
  <si>
    <t>PAGO DE VIÁTICOS DE LOS FUNCIONARIOS EN COMISIÓN DE LA  REGIONAL CENTRAL DIRECCIONES SECCIONALES DE BOGOTÁ, BOYACÁ, CUNDINAMARCA Y AMAZONAS</t>
  </si>
  <si>
    <t xml:space="preserve">PAGO IMPUESTO PREDIAL INMUEBLES DE PROPIEDADA DE LA FISCALIA </t>
  </si>
  <si>
    <t>PAGO IMPUESTO DE VEHÍCULOS DE LA REGIONAL CENTRAL SECCIONALES BOGOTÁ. BOYACÁ, CUNDINAMARCA Y AMAZONAS.</t>
  </si>
  <si>
    <t>GLOBAL</t>
  </si>
  <si>
    <t>UNIDAD</t>
  </si>
  <si>
    <t>MES</t>
  </si>
  <si>
    <t>MESES</t>
  </si>
  <si>
    <t>UNIDA</t>
  </si>
  <si>
    <t>KILO</t>
  </si>
  <si>
    <t>REGIONAL CENTRAL</t>
  </si>
  <si>
    <t>5702000 EXT 10018</t>
  </si>
  <si>
    <t>GRUPO ADMINISTRACIÓN DE SEDES - SUBDIRECCIÓN REGIONAL DE APOYO CENTRAL   </t>
  </si>
  <si>
    <t>GRUPO AREA FINANCIERA  - SUBDIRECCIÓN REGIONAL DE APOYO CENTRAL   </t>
  </si>
  <si>
    <t xml:space="preserve">SERVICIO DE MANTENIMIENTO Y REPARACIONES LOCATIVAS  SEDES DE LA FISCALIA REGIONAL CENTRAL SECCIONALES BOGOTÁ, BOYACÁ, CUNDINMARCA (Edifcio Manuel Gaona Bogotá, Sede Sanatuario C.T.I. Bogotá, Sede C.T.I. Sogamoso y Sede Fiscalías Tunja, Girardot ), </t>
  </si>
  <si>
    <t>NOTA: El diligenciamiento del “Cuadro 5 PAA” se debe realizar despues de que la Subdirección Financiera informe a cada dependencia, el valor aprobado para la vigencia 2023 (Columna O - Cuadro 4). 
Se debe reenviar todos los cuadros del archivo Excel a la Subdirección de Gestion Contractual, en donde el Cuadro 5 se ajuste al valor aprobado en el Cuadro 4.</t>
  </si>
  <si>
    <t>56101700;56111500;72153600</t>
  </si>
  <si>
    <r>
      <rPr>
        <sz val="11"/>
        <rFont val="Arial"/>
        <family val="2"/>
      </rPr>
      <t>LA FISCALÍA GENERAL DE LA NACIÓN, A TRAVÉS DE LA SUBDIRECCIÓN REGIONAL DE APOYO CENTRAL, REQUIERE CONTRATAR</t>
    </r>
    <r>
      <rPr>
        <sz val="12"/>
        <rFont val="Arial"/>
        <family val="2"/>
      </rPr>
      <t xml:space="preserve"> SUMINISTRO E INSTALACIÓN DE TODO LO RELACIONADO CON SISTEMA DE OFICINA ABIERTA (SOA), PUESTO DE TRABAJO, MOBILIARIO, ARCHIVO Y ALMACENAMIENTO DE DOCUMENTOS</t>
    </r>
  </si>
  <si>
    <t>01/020/2023</t>
  </si>
  <si>
    <t>31/02/2023</t>
  </si>
  <si>
    <t>selección Abreviada  subasta inversa</t>
  </si>
  <si>
    <t>NO</t>
  </si>
  <si>
    <t>Wilberth Alexander Quevedo Manrique, Coordinador Almacen Patrimoniales, Telefono 5702000- Ext. 10022, Email: wilberth.quevedo@fiscalia.gov.co</t>
  </si>
  <si>
    <t>A-02-01-01-003-0008</t>
  </si>
  <si>
    <t>A-02-01-01-003-0008-01-02</t>
  </si>
  <si>
    <t>LA FISCALÍA GENERAL DE LA NACIÓN – SUBDIRECCIÓN REGIONAL DE APOYO CENTRAL REQUIERE CONTRATAR LA COMPRA DE SILLAS DE RUEDAS  ALUMINIO MATERIAL LIVIANO, DISEÑO REMOVIBLE, PLEGABLE,  ABULLONADO, PIECERO ABATIBLE</t>
  </si>
  <si>
    <t>30/01/202</t>
  </si>
  <si>
    <t>Mínima cuantía</t>
  </si>
  <si>
    <t>Edna Alexandra Obando Yanguas. Grupo de Seguridada y Salud en el Trabajo . Telfono 5702000- Ext. 10028. Email:edna.obando@fiscalia.gov.co</t>
  </si>
  <si>
    <t>LA FISCALÍA GENERAL DE LA NACIÓN, A TRAVÉS DE LA SUBDIRECCIÓN REGIONAL DE APOYO CENTRAL, REQUIERE CONTRATAR LA COMPRA DE BASCULA DE PISO EN ESTRUCTURA MECANICA, CON CAPACODAA DE 500 A 600 KILOGRAMOS, PARA EL CONTRO DE MANEJOS DE RESIUOS DE LAS SEES  DE LAS SECCIONALES BOGOTA´, BOYACÁ, CUNDINMARCA Y AMAZONAS.</t>
  </si>
  <si>
    <t>Rosa Victoria Suarez Pinto. Grupo Calidada. Telefono 5700200-Ext. 10021. Email . rosav.suarez@fiscalia.gov.co</t>
  </si>
  <si>
    <t>LA FISCALÍA GENERAL DE LA NACIÓN, A TRAVÉS DE LA SUBDIRECCIÓN REGIONAL DE APOYO CENTRAL, REQUIERE CONTRATAR LA COMPRA DE ANDAMIOS EN ALUMINIO CERTIFICDOS PARA LAS SECCIONALES BOGOTA´, BOYACÁ, CUNDINMARCA Y AMAZONAS.</t>
  </si>
  <si>
    <t>Juan Guillermo Martinez Ocampo, Administración de Sedes, Teléfono 5702000- Ext 10032, Email: juan.martinezo@fiscalia.gov.co</t>
  </si>
  <si>
    <t>COMPRA DE ANDAMIOS EN ALUMINIO CERTIFICDOS.</t>
  </si>
  <si>
    <t>26111700;73152108</t>
  </si>
  <si>
    <t xml:space="preserve">LA FISCALÍA GENERAL DE LA NACIÓN, A TRAVÉS DE LA SUBDIRECCIÓN REGIONAL DE APOYO CENTRAL, REQUIERE CONTRATAR EL SUMINISTRO E INSTALACIÓN DE UPS   DE 30 KVA PARA LA SECCIONAL BOGOTÁ. </t>
  </si>
  <si>
    <t>31/01/20223</t>
  </si>
  <si>
    <t>Aida Tatiana Beltran Hernandez. Email:  aida.beltran@fiscalia.gov.co -
 Administración de Sedes RC Teléfono 5702000. Ext 10022</t>
  </si>
  <si>
    <t xml:space="preserve">SUMINISTRO E INSTALACIÓN DE UPS   DE 30 KVA </t>
  </si>
  <si>
    <t>31162800;30181504;30181506;30181500;31201600;30111600;30131600;30171500;30171900;39121009;39121635;39121600;39121308;39121311;39121435;39101600</t>
  </si>
  <si>
    <t>LA FISCALÍA GENERAL DE LA NACIÓN A TRAVÉS DE LA SUBDIRECCIÓN REGIONAL DE APOYO CENTRAL, REQUIERE CONTRATAR EL SUMINISTRO DE MATERIALES DE CONSTRUCCIÓN, ELÉCTRICOS,  BOBILLERÍA, REPUESTOS Y FERRETERÍA EN GENERAL, PARA EL MANTENIMIENTO DE LAS SEDES BAJO SU JURISDICCIÓN Y ADMINISTRACIÓN.</t>
  </si>
  <si>
    <t>Selección abrevida Acuerdo Marco de precios</t>
  </si>
  <si>
    <t>Freddy Gonzalo Gamba Franco, Coordinador Administración de Sedes, Teléfono 5702000- Ext 10022, Email: freddy.gamba@fiscalia.gov.co</t>
  </si>
  <si>
    <t>SUMINISTRO DE PARARRAYOS, FUSIBLES ELÉCTRICOS, REGULADORES ELÉCTRICOS PARA ALTO VOLTAJE, CAJAS DE CONEXIÓN ELÉCTRICA, INTERRUPTORES, ESTABILIZADORES, TOMACORRIENTES, ENCHUFES Y CLAVIJAS, TABLEROS CONSOLAS Y MESAS PARA CONTROL ELÉCTRICO, CONECTORES PARA FIBRA ÓPTICA</t>
  </si>
  <si>
    <t>SUMINISTRO DE ELEMENTOS PARA TUBERÍAS (CODOS, UNIONES, TUBOS Y ACCESORIOS)</t>
  </si>
  <si>
    <t>SUMINISTRO DE PINTURA PINTURAS, BARNICES, ESMALTES, LACA, MASILLA, ESTUCO, PINTURA ARTÍSTICA .</t>
  </si>
  <si>
    <t>SUMINISTRO DE PUERTAS, VENTANAS, MARCOS, REJAS, ANDAMIOS; DEPÓSITOS, CISTERNAS Y RECIPIENTES DE HIERRO, ACERO O ALUMINIO; PRODUCTOS METÁLICOS DOMÉSTICOS: LAVAPLATOS, OLLAS, CACEROLAS, SARTENES, JARRAS, CUCHILLOS, CUCHARAS, TENEDORES; TORNILLOS, CLAVOS, TUERCAS; SOLDADURA; CERRADURAS; CANDADOS; PLACAS DE IDENTIFICACIÓN PARA VEHÍCULOS.</t>
  </si>
  <si>
    <t>SUMINISTRO DE CABLE COAXIAL, CABLE PARA ANTENA T.V., CABLES DE FIBRA ÓPTICA, OTROS CONDUCTORES ELÉCTRICOS, JUEGOS DE CABLE Y ENCENDIDO PARA VEHÍCULOS.</t>
  </si>
  <si>
    <t>SUMINISTRO DE BOMBILLOS , LÁMPARAS Y TUBOS FLUORESCENTES Y ELÉCTRICAS, LINTERNAS, AVISOS LUMINOSOS, REFLECTORES, PARTES Y PIEZAS DE LÁMPARAS.</t>
  </si>
  <si>
    <t>SUMINISTRO LAVAMANOS, CISTERNA, SISTEMA SANITARIO Y ACCESORIOS.</t>
  </si>
  <si>
    <t>52131600;52131500</t>
  </si>
  <si>
    <t>LA FISCALÍA GENERAL DE LA NACIÓN – SUBDIRECCIÓN REGIONAL DE APOYO CENTRAL REQUIERE CONTRATAR LA COMPRA E INSTALACIÓN DE PERSIANAS Y/O CORTINAS TIPO SOLAR SCREEN PARA LAS SEDES BAJO SU JURISDICCIÓN Y ADMINISTRACIÓN.</t>
  </si>
  <si>
    <t>Carlos Arturo Rodriguez Diaz, Coordinador de Mantenimineinto. Telefono 5702000 - Ext.10020, Email:carlosarturo.rodriguez@fiscalia.gov.co</t>
  </si>
  <si>
    <t>46182211;46182205</t>
  </si>
  <si>
    <t>LA FISCALÍA GENERAL DE LA NACIÓN A TRAVÉS DE LA SUBDIRECCIÓN REGIONAL DE APOYO CENTRAL, REQUIERE CONTRATAR LA COMPRA DE COJINES DE APOYO LUMBAR ERGONOMICO Y APOYA PIES ERGONÓMICO - 4 ALTURAS-  CON MOVIMIENTO, PARA LA REGIONAL CENTRAL SECCIONALES BOGOTÁ, BOYCÁ, CUNDINAMARCA Y AMAZONAS.</t>
  </si>
  <si>
    <t>COMPRA DE COJÍN  APOYO LUMBAR ERGONOMICO PARA SILLA</t>
  </si>
  <si>
    <t>COMPRA APOYA PIES ERGONÓMICO - 4 ALTURAS-  CON MOVIMIENTO.</t>
  </si>
  <si>
    <t>LA FISCALÍA GENERAL DE LA NACIÓN A TRAVÉS DE LA SUBDIRECCIÓN REGIONAL DE APOYO CENTRAL, REQUIERE CONTRATAR LA COMPRA CARPAS EN LONA, CON ESTRUCTURA METALICA CON SU RESPECTIVO MALETIN PARA GAURDAR  DE MEDIDAS: 2 MTS DE ALTO X 4 MTS DE ANCHO X 4 MTS  DE LARGO.</t>
  </si>
  <si>
    <t>LA FISCALÍA GENERAL DE LA NACIÓN A TRAVÉS DE LA SUBDIRECCIÓN REGIONAL DE APOYO CENTRAL, REQUIERE CONTRATAR LA COMPRA MALETIN PARA BOTIQUÍN ELABORADO EN LONA IMPERMEABLE CON MANIJAS EN REATA, CINTA REFLECTIVA EN AMBOS LADOS Y TRES COMPARTIMINETOS Y LOGO FGN MEDIADAS DE 34X18X16.</t>
  </si>
  <si>
    <t>55121700</t>
  </si>
  <si>
    <t>LA FISCALÍA GENERAL DE LA NACIÓN A TRAVÉS DE LA SUBDIRECCIÓN REGIONAL DE APOYO CENTRAL, REQUIERE CONTRATAR LA COMPRA BANDERAS INSTITUCIONALES PARA LA REGIONAL CENTRAL SECCIONALES BOGOTÁ, BOYACÁ, CUNDINMARCA Y AMAZONAS.</t>
  </si>
  <si>
    <t>Maria Consuelo Mesa Cadena, Administración de Sedes, Teléfono 5702000- Ext 10022, 10024 Email: mariac.mesa@fiscalia.gov.co</t>
  </si>
  <si>
    <t>53101500;53101600;53101800;46181500;46181600;46181700;46181800;46181900</t>
  </si>
  <si>
    <t>LA FISCALÍA GENERAL DE LA NACIÓN – SUBDIRECCIÓN REGIONAL DE APOYO CENTRAL REQUIERE CONTRATAR EL SUMINISTRO DE ELEMENTOS DE DOTACION PERSONAL PARA LA SECCIONAL BOGOTÁ - PRENDAS DE VESTIR Y CALZADO, PARA FUNCIONARIOS QUE PERSTAN SERVICIOS EN EL PATIO ÙNICO Y MANTENIMIENTO.</t>
  </si>
  <si>
    <t>Manuel Dario Gualdron Herrera, Cordinador Patio Único; Telfefono 5702000- Ext 17804, Email: manuel.gualdron@fiscalia.gov.co</t>
  </si>
  <si>
    <t xml:space="preserve">LA FISCALÍA GENERAL DE LA NACIÓN A TRAVÉS DE LA SUBDIRECCIÓN REGIONAL DE APOYO CENTRAL, REQUIERE CONTRATAR LA INSPECCIÓN, MANTENIMIENTO Y RECARGA EXTINTORES AL SERVICIO DE LA REGIONAL CENTRAL DIRECCIONES SECCIONALES DE BOGOTÁ, BOYACÁ, CUNDINAMARCA Y AMAZONAS. </t>
  </si>
  <si>
    <t>Pedro Alfonso Navas Garcia , Administración de Sedes, Teléfono 5702000 – Ext 10022.  Email: pedro.navas@fiscalia.gov.co</t>
  </si>
  <si>
    <t>INSPECCIÓN, MANTENIMIENTO Y RECARGA EXTINTORES</t>
  </si>
  <si>
    <t>25172500;25172504;25172512</t>
  </si>
  <si>
    <t>LA FISCALÍA GENERAL DE LA NACIÓN A TRAVÉS DE LA SUBDIRECCIÓN REGIONAL DE APOYO CENTRAL, REQUIERE CONTRATAR EL SUMINISTRO DE LLANTAS PARA LOS AUTOMOTORES QUE CONFORMAN EL PARQUE AUTOMOTOR AL SERVICIO DE LA SUBDIRECCIÓN REGIONAL CENTRAL.</t>
  </si>
  <si>
    <t>Aura Stella Mateus Pedraza. Grupo de Transportes. Telefono 5702000- Ext.10025 . Email  aura.mateus@fiscalia.gov.co</t>
  </si>
  <si>
    <t>SUMINISTRO DE LLANTAS PARA LOS AUTOMOTORES QUE CONFORMAN EL PARQUE AUTOMOTOR.</t>
  </si>
  <si>
    <t>LA FISCALÍA GENERAL DE LA NACIÓN A TRAVÉS DE LA SUBDIRECCIÓN REGIONAL DE APOYO CENTRAL, REQUIERE CONTRATAR LA COMPRA DE CAMILLAS PLÁSTICAS CON ARNES E INMOVILIZADOR DE FERULAS GANCHO Y SEÑALIZACIÓN, PARA LA REGIONAL CENTRAL SECCIONALES BOGOTÁ, BOYCÁ, CUNDINAMARCA Y AMAZONAS.</t>
  </si>
  <si>
    <t>LA FISCALÍA GENERAL DE LA NACIÓN A TRAVÉS DE LA SUBDIRECCIÓN REGIONAL DE APOYO CENTRAL, REQUIERE CONTRATAR LA COMPRA DE ESTIBAS PLASTICASPARA LA REGIONAL CENTRAL SECCIONALES BOGOTÁ, BOYACÁ, CUNDINMARCA Y AMAZONAS.</t>
  </si>
  <si>
    <t>LA FISCALÍA GENERAL DE LA NACIÓN A TRAVÉS DE LA SUBDIRECCIÓN REGIONAL DE APOYO CENTRAL, REQUIERE CONTRATAR EL SUMINISTRO DE VIDRIOS PARA LA REGIONAL CENTRAL DIRECCIONES SECCIONALES DE BOGOTÁ, BOYACÁ, CUNDINAMARCA Y AMAZONAS</t>
  </si>
  <si>
    <t>LA FISCALÍA GENERAL DE LA NACIÓN A TRAVÉS DE LA SUBDIRECCIÓN REGIONAL DE APOYO CENTRAL, REQUIERE CONTRATAR EL SUMINISTRO DE BALDOSAS, LOSAS DE PAVIMENTO, LADRILLOS, BLOQUES DE CONCRETO, CIELO RASO EN YESO, PREFABRICADOS PARA CONSTRUCCIÓN, TUBOS Y MANUFACTURAS DE CEMENTO U HORMIGÓN.</t>
  </si>
  <si>
    <t>selección Abreviada subasta inversa</t>
  </si>
  <si>
    <t>ARTÍCULOS DE CONCRETO, CEMENTO Y YESO R-11</t>
  </si>
  <si>
    <t>LA FISCALÍA GENERAL DE LA NACIÓN, A TRAVÉS DE LA SUBDIRECCIÓN REGIONAL DE APOYO CENTRAL, REQUIERE CONTRATAR EL SUMINISTRO E INSTALACIÓN DE LAS BATERÍAS PARA LAS UPS UBICADAS EN LAS SEDES BAJO SU JURISDICCIÓN Y ADMINISTRACIÓN.</t>
  </si>
  <si>
    <t>72101500;72102900;72121100;72121400;72151500;72151900</t>
  </si>
  <si>
    <t>Licitación Pública</t>
  </si>
  <si>
    <t>Oscar Javier Ramon Restrepo, Coordinador Seccion de Bienes, Teléfono 5702000- Ext 10020, Email: oscar.ramon@fiscalia.gov.co</t>
  </si>
  <si>
    <t xml:space="preserve">selección Abreviada de Menor Cuantía </t>
  </si>
  <si>
    <t>LA FISCALÍA GENERAL DE LA NACIÓN A TRAVÉS DE LA SUBDIRECCIÓN REGIONAL DE APOYO CENTRAL, REQUIERE CONTRATAR EL SERVICIO DE TRANSPORTE DE CARGA POR VÍA TERRESTRE, EN VEHÍCULO TIPO GRÚA , PARA TRASLADAR Y DEJAR EN CUSTODIA EN EL PATIO ÚNICO, VEHÍCULOS AUTOMOTORES Y AUTOPARTES INCAUTADOS QUE NO SE PUEDAN DESPLAZAR- POR SUS PROPIOS MEDIOS Y VEHÍCULOS AUTOMOTORES DECRETADOS EN COMISO A FAVOR DE LA ENTIDAD</t>
  </si>
  <si>
    <t>LA FISCALÍA GENERAL DE LA NACIÓN A TRAVÉS DE LA SUBDIRECCIÓN REGIONAL DE APOYO CENTRAL, REQUIERE CONTRATAR EL SERVICIO DE TRANSPORTE DE MUDANZAS PO VÍA TERRESTRE</t>
  </si>
  <si>
    <t>Karina Lucia De La Ossa Vivero , Coordinadora Administración de Personal, Teléfono 5702000- Ext 10033, Email: karina.delaossa@fiscalia.gov.co</t>
  </si>
  <si>
    <t>55101500</t>
  </si>
  <si>
    <t>LA FISCALÍA GENERAL DE LA NACIÓN A TRAVÉS DE LA SUBDIRECCIÓN REGIONAL DE APOYO CENTRAL, REQUIERE CONTRATAR EL SERVICIO DE PUBLICACIÓN AVISOS DE LEY Y PRESTACIONES SOCIALES Y OTROS, PARA LA  REGIONAL CENTRAL DIRECCIONES SECCIONALES DE BOGOTÁ, BOYACÁ, CUNDINAMARCA Y AMAZONAS</t>
  </si>
  <si>
    <t>Ricaurte Navarro . SRAC - PAA. Telefono 5702000- Ext. 10018, Email: ricaurte.navarro@fiscalia.gov.co</t>
  </si>
  <si>
    <t>LA FISCALÍA GENERAL DE LA NACIÓN A TRAVÉS DE LA SUBDIRECCIÓN REGIONAL DE APOYO CENTRAL, REQUIERE CONTRATAR EL SERVICIO DE TRADUCCIÓN LENGUA DE SEÑAS PERSONAS SORDO MUDAS PARA LA  REGIONAL CENTRAL DIRECCIONES SECCIONALES DE BOGOTÁ, BOYACÁ, CUNDINAMARCA Y AMAZONAS</t>
  </si>
  <si>
    <t>SERVICIO DE TRADUCCIÓN LENGUA DE SEÑAS PERSONAS SORDO MUDAS., SORDO CIEGAS.</t>
  </si>
  <si>
    <t xml:space="preserve">LA FISCALÍA GENERAL DE LA NACIÓN A TRAVÉS DE LA SUBDIRECCIÓN REGIONAL DE APOYO CENTRAL, REQUIERE CONTRATAR EL SERVICIO DE VACTOR </t>
  </si>
  <si>
    <t xml:space="preserve">SERVICIO DE VACTOR </t>
  </si>
  <si>
    <t>CONTRATAR LA REALIZACIÓN DEL CÁLCULO ACTUARIAL PARA PENSIONES DE JUBILACIÓN A CARGO DE LA FISCALÍA GENERAL DE LA NACIÓN - SUBDIRECCION REGIONAL DE APOYO CENTRAL, EL CUAL SE COMPONE DE: PROYECCIONES FINANCIERAS PARA EL PAGO DE LAS OBLIGACIONES PENSIONALES (MESADAS PENSIONALES Y AUXILIOS FUNERARIOS), CUOTAS PARTES POR PAGAR CUPONES, CUOTA PARTE PARA BONO (EMPLEADOS Y TRABAJADORES ACTIVOS), CALCULO MESADAS PENSIONALES, CALCULO AUXILIO FUNERARIO, CALCULO COMPARTIBILIDAD CON ISS, CUOTAS PARTES DE BONOS PENSIONALES, PENSIONADA LUZ HELENA LÓPEZ MURCIA.</t>
  </si>
  <si>
    <t>Contratacion Directa</t>
  </si>
  <si>
    <t>LA FISCALÍA GENERAL DE LA NACIÓN A TRAVÉS DE LA SUBDIRECCIÓN REGIONAL DE APOYO CENTRAL, REQUIERE CONTRATAR EL MANTENIMIENTO DE EQUIPOS DE ELEVACION  ASCENSORES  DE LA  REGIONAL CENTRAL DIRECCIÓN SECCIONAL BOGOTÀ.</t>
  </si>
  <si>
    <t>selección Abreviada de Menor Cuantía</t>
  </si>
  <si>
    <t>Mario Fernando Jimenez Perdigon, Administración de Sedes, Teléfono 5702000 – Ext 10022.  Email: mariof.jimenez@fiscalia.gov.co</t>
  </si>
  <si>
    <t>SERVICIO DE MANTENIMIENTO DE EQUIPOS DE ELEVACION  -ASCENSORES.</t>
  </si>
  <si>
    <t>LA FISCALÍA GENERAL DE LA NACIÓN A TRAVÉS DE LA SUBDIRECCIÓN REGIONAL DE APOYO CENTRAL, REQUIERE CONTRATAR EL SERVICIO DE MANTENIMIENTO PREVENTIVO Y CORRECTIVO DE EQUIPOS DE PRESIÓN PARA LA  REGIONAL CENTRAL DIRECCIONES SECCIONALES DE BOGOTÁ, BOYACÁ, CUNDINAMARCA Y AMAZONAS</t>
  </si>
  <si>
    <t>SERVICIO DE MANTENIMIENTO PREVENTIVO Y CORRECTIVO DE EQUIPOS DE PRESIÓN.</t>
  </si>
  <si>
    <t>LA FISCALÍA GENERAL DE LA NACIÓN A TRAVÉS DE LA SUBDIRECCIÓN REGIONAL DE APOYO CENTRAL, REQUIERE CONTRATAR EL SERVICIODE MANTENIMIENTO AIRE ACONDICIONADO Y/O CALEFACCIÓN PARA REGIONAL CENTRAL DIRECCIONES SECCIONALES DE BOGOTÁ, CUNDINAMARCA Y AMAZONAS</t>
  </si>
  <si>
    <t>SERVICIO DE MANTENIMIENTO AIRE ACONDICIONADO Y/O CALEFACCIÓN.</t>
  </si>
  <si>
    <t>73152108</t>
  </si>
  <si>
    <t>LA FISCALÍA GENERAL DE LA NACIÓN, A TRAVÉS DE LA SUBDIRECCIÓN REGIONAL DE APOYO CENTRAL, REQUIERE CONTRATAR EL  EL MANTENIMIENTO DE LAS UPS UBICADAS EN LAS SEDES BAJO SU JURISDICCIÓN Y ADMINISTRACIÓN</t>
  </si>
  <si>
    <t>MANTENIMIENTO UPS DE LAS SEDES AL SERVICIOS DE LA REGIONAL CENTRAL.</t>
  </si>
  <si>
    <t>LA FISCALÍA GENERAL DE LA NACIÓN A TRAVÉS DE LA SUBDIRECCIÓN REGIONAL DE APOYO CENTRAL, REQUIERE CONTRATAR LASERVICIO DE SEÑALIZACIÓN PARA LA  REGIONAL CENTRAL DIRECCIONES SECCIONALES DE BOGOTÁ, BOYACÁ, CUNDINAMARCA Y AMAZONAS</t>
  </si>
  <si>
    <t>Laury Milena Parra Aguilar, Administración de Sedes, Teléfono 5702000- Ext 10022, Email: laury.parra@fiscalia.gov.co</t>
  </si>
  <si>
    <t>SERVICIO DE SEÑALIZACIÓN.</t>
  </si>
  <si>
    <t>76122300;76122200;76121900;76121600</t>
  </si>
  <si>
    <t>LA FISCALÍA GENERAL DE LA NACIÓN A TRAVÉS DE LA SUBDIRECCIÓN REGIONAL DE APOYO CENTRAL, REQUIERE CONTRATAR LASERVICIO DE DESTRUCCIÓN DE ELEMENTOS MATERIALES PROBATORIOS  Y/O EVIDENCIA FÍSICA, PARA LAS  SECCIONALES DE BOGOTÁ, BOYACÁ, CUNDINAMARCA Y AMAZONAS</t>
  </si>
  <si>
    <t>Jose Villanueva Serrano Rincon, Administración de Sedes, Teléfono 5702000 – Ext 10024.  Email: josev.rincon@fiscalia.gov.co</t>
  </si>
  <si>
    <t>SERVICIO DE DESTRUCCIÓN DE ELEMENTOS MATERIALES PROBATORIOS  Y/O EVIDENCIA FÍSICA.</t>
  </si>
  <si>
    <t>76121600;76121900;76121501;76122200</t>
  </si>
  <si>
    <t xml:space="preserve">LA FISCALÍA GENERAL DE LA NACIÓN A TRAVÉS DE LA SUBDIRECCIÓN REGIONAL DE APOYO CENTRAL, REQUIERE CONTRATAR LAPRESTAR EL SERVICIO DE RECOLECCIÓN ELEMENTOS MATERIALES BIODEGRADABLES Y PELIGROSOS SECCIÓNALE BOGOTÁ, BOYACÁ, CUNDINAMARCA.
</t>
  </si>
  <si>
    <t>30/02/2023</t>
  </si>
  <si>
    <t>SERVICIO DE RECOLECCIÓN ELEMENTOS MATERIALES BIODEGRADABLES Y PELIGROSOS.</t>
  </si>
  <si>
    <t>LA FISCALÍA GENERAL DE LA NACIÓN A TRAVÉS DE LA SUBDIRECCIÓN REGIONAL DE APOYO CENTRAL, REQUIERE CONTRATAR LOS PROGRAMA RECREATIVO, DEPORTIVO, PROGRAMA CULTURAL Y ARTÍSTICO , ACTIVIDADES LÚDICAS, EVENTOS DE CARÁCTER INSTITUCIONAL, NUESTRA IDENTIDAD FAMILIAR PARA LA  REGIONAL CENTRAL DIRECCIONES SECCIONALES DE BOGOTÁ, BOYACÁ, CUNDINAMARCA Y AMAZONAS</t>
  </si>
  <si>
    <t>Maribel Hernandez Castro, Coordinador Bienestar Social, Teléfono 5702000- Ext. 10027 . Email: maribel.hernandez@fiscalia.gov.co</t>
  </si>
  <si>
    <t>PROGRAMA RECREATIVO, DEPORTIVO.</t>
  </si>
  <si>
    <t>PROGRAMA CULTURAL Y ARTÍSTICO , ACTIVIDADES LÚDICAS, EVENTOS DE CARÁCTER INSTITUCIONAL, NUESTRA IDENTIDAD FAMILIAR.</t>
  </si>
  <si>
    <t>La diferencia del Plan Anual aprobado con respecto al total del PAA vigencia actual, corresponde a los recursos asignados para los contratos amparados convivencias futuras 2023 (Suministro de gasolina, mantenimiento parque automotor, revisión tecno mecánica, servicio de vigilancia, servicios de aseo limpieza y arrendamientos), pago de servicios públicos (Acueducto, Energía, Teléfonos), servicios con cargo a los convenios interadministrativos con el CSJ y la Secretaria Distrital de Bogota (Vigilancia y Servicios públicos), Pago de viáticos y gastos de viaje, pago de pasajes de funcionarios, pago impuesto predial, impuesto vehículos, gastos de cajas menores (Nivel Central y Regional) y todos aquellos servicios que no son objeto de contracción.</t>
  </si>
  <si>
    <t>COMPRA DE BASCULA DE PISO EN ESTRUCTURA MECANICA</t>
  </si>
  <si>
    <t xml:space="preserve"> COMPRA DE SILLAS DE RUEDAS  ALUMINIO MATERIAL LIVIANO</t>
  </si>
  <si>
    <t>COMPRA DE INSTALACIÓN DE PERSIANAS Y/O CORTINAS TIPO SOLAR SCREEN</t>
  </si>
  <si>
    <t>COMPRA CARPAS EN LONA, CON ESTRUCTURA METALICA CON SU RESPECTIVO MALETIN PARA GAURDAR</t>
  </si>
  <si>
    <t>COMPRA BANDERAS INSTITUCIONALES</t>
  </si>
  <si>
    <t>SUMINISTRO DE ELEMENTOS DE DOTACION PERSONAL</t>
  </si>
  <si>
    <t>COMPRA CAMILLAS PLÁSTICAS CON ARNES E INMOVILIZADOR DE FERULAS GANCHO</t>
  </si>
  <si>
    <t>COMPRA DE ESTIBAS PLASTICAS</t>
  </si>
  <si>
    <t>COMPRA PALETAS DE SEÑALIZACION PARE Y SIGA, PUNTO DE ENCUENTRO ELBORADA EN MATERIAL PLASTICO</t>
  </si>
  <si>
    <t xml:space="preserve">SUMINISTRO DE VIDRIOS </t>
  </si>
  <si>
    <t>SUMINISTRO DE BALDOSAS, LOSAS DE PAVIMENTO, LADRILLOS, BLOQUES DE CONCRETO, CIELO RASO EN YESO</t>
  </si>
  <si>
    <t xml:space="preserve">SUMINISTRO E INSTALACIÓN DE LAS BATERÍAS PARA LAS UPS </t>
  </si>
  <si>
    <t>OBRAS Y ADECUACIONES DE LAS SEDES A SU SERVICIO DE SECCIONALES BOGOTÁ, BOYACÁ,</t>
  </si>
  <si>
    <t xml:space="preserve">SERVICIO DE TRANSPORTE DE CARGA POR VÍA TERRESTRE, EN VEHÍCULO TIPO GRÚA </t>
  </si>
  <si>
    <t>PUBLICACIÓN AVISOS DE LEY Y PRESTACIONES SOCIALES Y OTROS</t>
  </si>
  <si>
    <t xml:space="preserve"> CÁLCULO ACTUARIAL PARA PENSIONES DE JUBILACIÓN </t>
  </si>
  <si>
    <t>MANTENIMIENTO DE CÁMARAS DE VIDEO Y VIGILANCIA DE LAS SEDES DONDE FUNCIONAN LOS ALAMACENES DE EVIDENCIAS</t>
  </si>
  <si>
    <t>72151704;92121700</t>
  </si>
  <si>
    <t xml:space="preserve"> </t>
  </si>
  <si>
    <t>02-01-01-003-008-01-04</t>
  </si>
  <si>
    <t>OTROS MUEBLES NCP</t>
  </si>
  <si>
    <t>OTRAS MÁQUINAS PARA USOS ESPECIALES Y SUS PARTES Y PIEZAS</t>
  </si>
  <si>
    <t xml:space="preserve">EJECUCION </t>
  </si>
  <si>
    <t>CANTIDAD</t>
  </si>
  <si>
    <t>PRESUPUESTSO ASIGNADO</t>
  </si>
  <si>
    <t>VALOR CDP</t>
  </si>
  <si>
    <t>APR. DISPONIBLE</t>
  </si>
  <si>
    <t>VALOR COMPROMISO</t>
  </si>
  <si>
    <t>SALDO DE CDP</t>
  </si>
  <si>
    <t>NUMERO CDP</t>
  </si>
  <si>
    <t>NUMERO REGISTRO PRESPUESTAL</t>
  </si>
  <si>
    <t>NUMERO CONTRATO</t>
  </si>
  <si>
    <t>CONTRATISTA</t>
  </si>
  <si>
    <t>NIT</t>
  </si>
  <si>
    <t xml:space="preserve">OBSERVACIONES </t>
  </si>
  <si>
    <t>01-01-02-003</t>
  </si>
  <si>
    <t xml:space="preserve">AUXILIO DE CESANTÍAS </t>
  </si>
  <si>
    <t>GASTOS DE PERSONAL REGIONAL CENTRAL</t>
  </si>
  <si>
    <t>A-02-01-01-003-008-01-2</t>
  </si>
  <si>
    <t>GASTOS CAJA MENOR NIVEL CENTRAL</t>
  </si>
  <si>
    <t>A-02-01-01-003-008-01-4</t>
  </si>
  <si>
    <t>A-02-01-01-004-003-02</t>
  </si>
  <si>
    <t>03-04-02-001-002</t>
  </si>
  <si>
    <t>MESADAS PENSIONALES A CARGO DE LA ENTIDAD (DE PENSIONES)</t>
  </si>
  <si>
    <t>07-01-01</t>
  </si>
  <si>
    <t>CESANTÍAS DEFINITIVAS</t>
  </si>
  <si>
    <t>07-01-02</t>
  </si>
  <si>
    <t>CESANTÍAS PARCIALES</t>
  </si>
  <si>
    <t>Con el fin de proceder a completar las columnas: Código UNSPSC, Duración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</si>
  <si>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</si>
  <si>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</si>
  <si>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</si>
  <si>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</si>
  <si>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</si>
  <si>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</si>
  <si>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</si>
  <si>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</si>
  <si>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</si>
  <si>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</si>
  <si>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</si>
  <si>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</si>
  <si>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</si>
  <si>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</si>
  <si>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</si>
  <si>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93141513</t>
  </si>
  <si>
    <t>Aunar esfuerzos entre EL MUNICIPIO DE CUÍTIVA y LA FISCALÍA, para la implementación de acciones conjuntas, que busquen el fortalecimiento territorial y el acceso a la justicia; a través de la creación y funcionamiento del "PUNTO DE ATENCION DE LA FISCALÍA GENERAL DE LA NACIÓN - PAF", como un modelo de gestión y atención a la ciudadanía, en respuesta a la necesidad de ampliar mecanismos de contactos y acceso a la justicia.</t>
  </si>
  <si>
    <t>1</t>
  </si>
  <si>
    <t>365</t>
  </si>
  <si>
    <t>0</t>
  </si>
  <si>
    <t>CCE-16</t>
  </si>
  <si>
    <t>5</t>
  </si>
  <si>
    <t>SECCIÓN GESTIÓN CONTRACTUAL</t>
  </si>
  <si>
    <t>STEFANY PINZON</t>
  </si>
  <si>
    <t>5702000</t>
  </si>
  <si>
    <t>stefany.pinzon@fiscalia.gov.co</t>
  </si>
  <si>
    <t>-</t>
  </si>
  <si>
    <t>LA FISCALÍA GENERAL DE LA NACIÓN, A TRAVÉS DE LA SUBDIRECCIÓN REGIONAL DE APOYO CENTRAL, REQUIERE CONTRATAR SUMINISTRO E INSTALACIÓN DE TODO LO RELACIONADO CON SISTEMA DE OFICINA ABIERTA (SOA), PUESTO DE TRABAJO, MOBILIARIO, ARCHIVO Y ALMACENAMIENTO DE DOCUMENTOS</t>
  </si>
  <si>
    <t>3</t>
  </si>
  <si>
    <t>180</t>
  </si>
  <si>
    <t>CCE-07</t>
  </si>
  <si>
    <t>CO-DC-11001</t>
  </si>
  <si>
    <t>Wilberth Alexander Quevedo Manrique</t>
  </si>
  <si>
    <t xml:space="preserve">5702000 </t>
  </si>
  <si>
    <t>wilberth.quevedo@fiscalia.gov.co</t>
  </si>
  <si>
    <t>42192210</t>
  </si>
  <si>
    <t>2</t>
  </si>
  <si>
    <t>45</t>
  </si>
  <si>
    <t>CCE-10</t>
  </si>
  <si>
    <t>Edna Alexandra Obando Yanguas</t>
  </si>
  <si>
    <t>edna.obando@fiscalia.gov.co</t>
  </si>
  <si>
    <t>41111509</t>
  </si>
  <si>
    <t>LA FISCALÍA GENERAL DE LA NACIÓN, A TRAVÉS DE LA SUBDIRECCIÓN REGIONAL DE APOYO CENTRAL, REQUIERE CONTRATAR LA COMPRA DE BÁSCULA DE PISO EN ESTRUCTURA MECÁNICA, CON CAPACODAA DE 500 A 600 KILOGRAMOS, PARA EL CONTRO DE MANEJOS DE RESIUOS DE LAS SEES  DE LAS SECCIONALES BOGOTA´, BOYACÁ, CUNDINMARCA Y AMAZONAS.</t>
  </si>
  <si>
    <t>Rosa Victoria Suarez Pinto</t>
  </si>
  <si>
    <t>rosav.suarez@fiscalia.gov.co</t>
  </si>
  <si>
    <t>30191502</t>
  </si>
  <si>
    <t>60</t>
  </si>
  <si>
    <t>Freddy Gonzalo Gamba Franco</t>
  </si>
  <si>
    <t>freddy.gamba@fiscalia.gov.co</t>
  </si>
  <si>
    <t>LA FISCALÍA GENERAL DE LA NACIÓN A TRAVÉS DE LA SUBDIRECCIÓN REGIONAL DE APOYO CENTRAL, REQUIERE CONTRATAR EL SUMINISTRO DE MATERIALES DE CONSTRUCCIÓN, ELÉCTRICOS,  BOBILLERÍA, REPUESTOS Y FERRETERÍA EN GENERAL, PARA EL MANTENIMIENTO DE LAS SEDES BAJO SU JURISDICCIÓN Y ADMINISTRACIÓN.LA FISCALÍA GENERAL DE LA NACIÓN A TRAVÉS DE LA SUBDIRECCIÓN REGIONAL DE APOYO CENTRAL, REQUIERE CONTRATAR EL SUMINISTRO DE MATERIALES DE CONSTRUCCIÓN, ELÉCTRICOS,  BOBILLERÍA, REPUESTOS Y FERRETERÍA EN GENERAL, PARA EL MANTENIMIENTO DE LAS SEDES BAJO SU JURISDICCIÓN Y ADMINISTRACIÓN.</t>
  </si>
  <si>
    <t>300</t>
  </si>
  <si>
    <t>270</t>
  </si>
  <si>
    <t>Carlos Arturo Rodriguez Diaz</t>
  </si>
  <si>
    <t>carlosarturo.rodriguez@fiscalia.gov.co</t>
  </si>
  <si>
    <t>95131700</t>
  </si>
  <si>
    <t>53121701</t>
  </si>
  <si>
    <t>55121715</t>
  </si>
  <si>
    <t>150</t>
  </si>
  <si>
    <t>LA FISCALÍA GENERAL DE LA NACIÓN – SUBDIRECCIÓN REGIONAL DE APOYO CENTRAL REQUIERE CONTRATAR EL SUMINISTRO DE ELEMENTOS DE DOTACION PERSONAL PARA LA SECCIONAL BOGOTÁ - PRENDAS DE VESTIR Y CALZADO, PARA FUNCIONARIOS QUE PERSTAN SERVICIOS EN EL PATIO ÙNICO , MANTENIMIENTO.</t>
  </si>
  <si>
    <t>Manuel Dario Gualdron Herrera</t>
  </si>
  <si>
    <t>manuel.gualdron@fiscalia.gov.co</t>
  </si>
  <si>
    <t>72101516</t>
  </si>
  <si>
    <t>200</t>
  </si>
  <si>
    <t>Mario Fernando Jimenez Perdigon</t>
  </si>
  <si>
    <t>mariof.jimenez@fiscalia.gov.co</t>
  </si>
  <si>
    <t>260</t>
  </si>
  <si>
    <t>Aura Stella Mateus Pedraza</t>
  </si>
  <si>
    <t>aura.mateus@fiscalia.gov.co</t>
  </si>
  <si>
    <t>56121201</t>
  </si>
  <si>
    <t>24112700</t>
  </si>
  <si>
    <t>90</t>
  </si>
  <si>
    <t>32151500</t>
  </si>
  <si>
    <t>LA FISCALÍA GENERAL DE LA NACIÓN A TRAVÉS DE LA SUBDIRECCIÓN REGIONAL DE APOYO CENTRAL, REQUIERE CONTRATAR LA COMPRA PALETAS DE SEÑALIZACION PARE Y SIGA, PUNTO DE ENCUENTRO ELBORADA EN MATERIAL PLASTICO.PARA LA REGIONAL CENTRAL SECCIONALES BOGOTÁ, BOYACÁ, CUNDINMARCA Y AMAZONAS.</t>
  </si>
  <si>
    <t>72153002</t>
  </si>
  <si>
    <t>290</t>
  </si>
  <si>
    <t>30161700</t>
  </si>
  <si>
    <t>4</t>
  </si>
  <si>
    <t>250</t>
  </si>
  <si>
    <t>26111700</t>
  </si>
  <si>
    <t>LA FISCALÍA GENERAL DE LA NACIÓN  A TRAVÉS DE LA SUBDIRECCIÓN REGIONAL DE APOYO CENTRAL, REQUIERE CONTRATAR EL MANTENIMIENTO DE LAS SEDES PROPIAS UBICADAS EN LA CARRERA No. 7 21 25/27/31 Y CARRERA 12 No. 16 - 33 PISO 3 – GIRARDOT - CUNDINAMARCA, CARRERA 33 No. 18 33 EDIFICIO MANUEL GAONA CRUZ, CALLE 18A No. 69B 43 Y CALLE 20 No. 69B 79 MONTEVIDEO – BOGOTÁ – CUNDINAMARCA Y CALLE 20 No. 7 38/44 TUNJA – BOYACÁ.</t>
  </si>
  <si>
    <t>240</t>
  </si>
  <si>
    <t>CCE-02</t>
  </si>
  <si>
    <t xml:space="preserve">Oscar Javier Ramon Restrepo </t>
  </si>
  <si>
    <t>oscar.ramon@fiscalia.gov.co</t>
  </si>
  <si>
    <t>78101803</t>
  </si>
  <si>
    <t>78101800</t>
  </si>
  <si>
    <t>LA FISCALÍA GENERAL DE LA NACIÓN A TRAVÉS DE LA SUBDIRECCIÓN REGIONAL DE APOYO CENTRAL, REQUIERE CONTRATAR EL SERVICIO DE TRANSPORTE DE MUDANZAS PO VÍA TERRESTRE PARA LAS SECCIONALES BPGOTÁ, BOYACÁ, CUNDINMARCA.</t>
  </si>
  <si>
    <t>Karina Lucia De La Ossa Vivero</t>
  </si>
  <si>
    <t>karina.delaossa@fiscalia.gov.co</t>
  </si>
  <si>
    <t>RICAUTE NAVARRO ALBA</t>
  </si>
  <si>
    <t>ricaurte.navarro@fiscalia.gov.co</t>
  </si>
  <si>
    <t>82111804</t>
  </si>
  <si>
    <t>6</t>
  </si>
  <si>
    <t>20122800</t>
  </si>
  <si>
    <t>80101500</t>
  </si>
  <si>
    <t>11</t>
  </si>
  <si>
    <t>15</t>
  </si>
  <si>
    <t>72154010</t>
  </si>
  <si>
    <t>LA FISCALÍA GENERAL DE LA NACIÓN A TRAVÉS DE LA SUBDIRECCIÓN REGIONAL DE APOYO CENTRAL, REQUIERE CONTRATAR EL MANTENIMIENTO DE EQUIPOS DE ELEVACIÓN  ASCENSORES  DE LA  REGIONAL CENTRAL DIRECCIÓN SECCIONAL BOGOTÀ.</t>
  </si>
  <si>
    <t>CCE-06</t>
  </si>
  <si>
    <t>72101507</t>
  </si>
  <si>
    <t>72151207</t>
  </si>
  <si>
    <t>55121600;55121700</t>
  </si>
  <si>
    <t>Jose Villanueva Serrano Rincon</t>
  </si>
  <si>
    <t>josev.rincon@fiscalia.gov.co</t>
  </si>
  <si>
    <t>"LA FISCALÍA GENERAL DE LA NACIÓN A TRAVÉS DE LA SUBDIRECCIÓN REGIONAL DE APOYO CENTRAL, REQUIERE CONTRATAR LAPRESTAR EL SERVICIO DE RECOLECCIÓN ELEMENTOS MATERIALES BIODEGRADABLES Y PELIGROSOS SECCIÓNALE BOGOTÁ, BOYACÁ, CUNDINAMARCA."</t>
  </si>
  <si>
    <t>93141506</t>
  </si>
  <si>
    <t>Maribel Hernandez Castro</t>
  </si>
  <si>
    <t>maribel.hernandez@fiscalia.gov.co</t>
  </si>
  <si>
    <t>80131502</t>
  </si>
  <si>
    <t>LA FISCALÍA GENERAL DE LA NACIÓN, A TRAVÉS DE LA SUBDIRECCIÓN REGIONAL DE APOYO CENTRAL, REQUIERE CONTRATAR EN ARRENDAMIENTO EL INMUEBLE UBICADO EN LA CALLE 19 NRO. 3 – 20/22/24/26, DEL MUNICIPIO DE MONIQUIRÁ, UNIDAD DE FISCALÍAS SECCIONALES, LOCAL Y DE POLICÍA JUDICIAL.</t>
  </si>
  <si>
    <t>120</t>
  </si>
  <si>
    <t>Nelly Hortencia Fjardo Prieto</t>
  </si>
  <si>
    <t>nelly.fajardo@fiscalia.gov.co</t>
  </si>
  <si>
    <t>Aunar esfuerzos entre EL MUNICIPIO DE CHITA y LA FISCALÍA, para la implementación de acciones conjuntas, que busquen el fortalecimiento territorial y el acceso a la justicia; a través de la creación y funcionamiento del "PUNTO DE ATENCION DE LA FISCALÍA GENERAL DE LA NACIÓN - PAF", como un modelo de gestión y atención a la ciudadanía, en respuesta a la necesidad de ampliar mecanismos de contactos y acceso a la justicia.</t>
  </si>
  <si>
    <t>Catalina Pulgarín Vallejo</t>
  </si>
  <si>
    <t>catalina.pulgarin@fiscalia.gov.co</t>
  </si>
  <si>
    <t xml:space="preserve">AUNAR ESFUERZOS ENTRE LA ALCALDÍA Y LA FISCALÍA, PARA BRINDAR LA ORIENTACIÓN Y RECEPCIÓN DE LAS DENUNCIAS GARANTIZANDO UN FUNCIONAMIENTO EFICAZ DE LA UNIDAD DE FISCALÍA DE EL COLEGIO CUNDINAMARCA.  </t>
  </si>
  <si>
    <t xml:space="preserve">SARA LUCIA GÓMEZ ROLDÁN  </t>
  </si>
  <si>
    <t>3118419862</t>
  </si>
  <si>
    <t>sara.gomez@fiscalia.gov.co</t>
  </si>
  <si>
    <t>Aunar esfuerzos entre EL MUNICIPIO DE SOCOTÁ y LA FISCALÍA, para la implementación de acciones conjuntas, que busquen el fortalecimiento territorial y el acceso a la justicia;  a través de la creación y funcionamiento del "PUNTO DE ATENCION DE LA FISCALÍA GENERAL DE LA NACIÓN -  PAF",   como un modelo de gestión y atención a la ciudadanía, en respuesta a la necesidad de ampliar mecanismos de contactos y acceso a la justicia.</t>
  </si>
  <si>
    <t>ARRENDAMIENTO EL INMUEBLE UBICADO EN LA CALLE 19 NRO. 3 – 20/22/24/26, DEL MUNICIPIO DE MONIQUIRÁ, UNIDAD DE FISCALÍAS SECCIONALES, LOCAL Y DE POLICÍA JUDICIAL.</t>
  </si>
  <si>
    <t>02-02-02-007-002</t>
  </si>
  <si>
    <t>A-02-01-01-004-009-09-2</t>
  </si>
  <si>
    <t>BICICLETAS Y SILLONES DE RUEDAS PARA DISCAPACITADOS</t>
  </si>
  <si>
    <t>FGN-RCE-0003-2023</t>
  </si>
  <si>
    <t>RAVE CUBILLOS MAURICIO</t>
  </si>
  <si>
    <t>19284945</t>
  </si>
  <si>
    <t>FGN-RCE-0002-2023</t>
  </si>
  <si>
    <t>TRANSPORTES CAMABAJA EXPRESS SAS</t>
  </si>
  <si>
    <t>900926346</t>
  </si>
  <si>
    <t>12023</t>
  </si>
  <si>
    <t>FGN-RCE-0004-2023</t>
  </si>
  <si>
    <t>PARQUE DE MAQUINARIA SAS</t>
  </si>
  <si>
    <t>830065444</t>
  </si>
  <si>
    <t>ADJUDICADO EN SU VALOR TOTAL</t>
  </si>
  <si>
    <t>FGN-RCE-0013-2023</t>
  </si>
  <si>
    <t>CONVIL SOLUCIONES S.A.S.</t>
  </si>
  <si>
    <t>901151222</t>
  </si>
  <si>
    <t>7123-7623</t>
  </si>
  <si>
    <t>FGN-RCE-0009-2023</t>
  </si>
  <si>
    <t>COMERCIAL RINO S.A.S</t>
  </si>
  <si>
    <t>900156622</t>
  </si>
  <si>
    <t>FGN-RCE-0038-2022</t>
  </si>
  <si>
    <t>DIAGNOSTICENTRO INTEGRAL AUTOMOTRIZ D.I.A E.U</t>
  </si>
  <si>
    <t>900127722</t>
  </si>
  <si>
    <t>11823</t>
  </si>
  <si>
    <t>FGN-RCE-0012-2023</t>
  </si>
  <si>
    <t>CASSA CREATIVA S A S</t>
  </si>
  <si>
    <t>800053692</t>
  </si>
  <si>
    <t>REALIZAR LA INTERVENTORÍA TÉCNICA, ADMINISTRATIVA, FINANCIERA, CONTABLE Y JURÍDICA SOBRE LAS OBRAS DE ADECUACIÓN Y MANTENIMIENTO DE LAS DEPENDENCIAS DE LAS SEDES PROPIAS UBICADAS EN LA CARRERA No. 7 21 25/27/31 Y CARRERA 12 No. 16 - 33 PISO 3 – GIRARDOT - CUNDINAMARCA, CARRERA 33 No. 18 33 EDIFICIO MANUEL GAONA CRUZ, CALLE 18A No. 69B 43 Y CALLE 20 No. 69B 79 MONTEVIDEO – BOGOTÁ – CUNDINAMARCA Y CALLE 20 No. 7 38/44 TUNJA – BOYACÁ”</t>
  </si>
  <si>
    <t>FGN-RCE-37-2022</t>
  </si>
  <si>
    <t>VIGIAS DE COLOMBIA S R L LIMITADA</t>
  </si>
  <si>
    <t>860050247</t>
  </si>
  <si>
    <t>FGN-RCE-0039-2022</t>
  </si>
  <si>
    <t>FGN-RCE-0042-2022</t>
  </si>
  <si>
    <t>DORADAUTOS SAS</t>
  </si>
  <si>
    <t>900927037</t>
  </si>
  <si>
    <t>FGN-RCE-0015-2023</t>
  </si>
  <si>
    <t>MR ESPECIALISTAS EN SUMINISTROS S A S</t>
  </si>
  <si>
    <t>900940007</t>
  </si>
  <si>
    <t>FGN-RCE-0006-2023</t>
  </si>
  <si>
    <t>SERVIECOLOGICO S A S</t>
  </si>
  <si>
    <t>900218279</t>
  </si>
  <si>
    <t>FGN-RCE-0016-2023</t>
  </si>
  <si>
    <t>FGN-RCE-0028-2023</t>
  </si>
  <si>
    <t>CAJA DE COMPENSACION FAMILIAR COMPENSAR</t>
  </si>
  <si>
    <t>860066942</t>
  </si>
  <si>
    <t>81101500; 80101600</t>
  </si>
  <si>
    <t xml:space="preserve">REALIZAR LA INTERVENTORÍA TÉCNICA, ADMINISTRATIVA, FINANCIERA, CONTABLE Y JURÍDICA SOBRE LAS OBRAS DE ADECUACIÓN Y MANTENIMIENTO DE LAS DEPENDENCIAS DE LAS SEDES PROPIAS </t>
  </si>
  <si>
    <t>LA FISCALÍA Y LA UNIVERSIDAD SUSCRIBEN EL PRESENTE CONVENIO DE COOPERACIÓN, CON EL FIN DE CONTRIBUIR  AL LOGRO DE LOS PROPÓSITOS DE DESCONGESTIÓN, EFICIENCIA Y ACCESO A LA JUSTICIA, A TRAVÉS DEL DESARROLLO DE PRÁCTICAS O PASANTÍAS UNIVERSITARIAS DE LOS PROGRAMAS DE PREGRADOS Y POSGRADOS EN LAS DIFERENTES UNIDADES QUE  CONFORMAN LA DIRECCIÓN SECCIONAL BOYACÁ.</t>
  </si>
  <si>
    <t>1825</t>
  </si>
  <si>
    <t>LUIS ALEJANDRO BECERRA MOJICA</t>
  </si>
  <si>
    <t>luis.becerra@fiscalia.gov.co</t>
  </si>
  <si>
    <t xml:space="preserve">AUNAR ESFUERZOS ENTRE EL MUNICIPIO, Y LA FISCALÍA, PARA BRINDAR LA ORIENTACIÓN Y RECEPCIÓN DE LAS DENUNCIAS GARANTIZANDO UN FUNCIONAMIENTO EFICAZ DE LA UNIDAD DE FISCALÍAS DE SOACHA.  </t>
  </si>
  <si>
    <t>1095</t>
  </si>
  <si>
    <t xml:space="preserve"> María Cristina Valderrama Blanco</t>
  </si>
  <si>
    <t>cristina.valderrama@fiscalia.gov.co</t>
  </si>
  <si>
    <t>81101500;80101600</t>
  </si>
  <si>
    <t>REALIZAR LA INTERVENTORÍA TÉCNICA, ADMINISTRATIVA, FINANCIERA, CONTABLE Y JURÍDICA SOBRE LAS OBRAS DE ADECUACIÓN Y MANTENIMIENTO DE LAS DEPENDENCIAS DE LAS SEDES PROPIAS UBICADAS EN LA CARRERA No. 7 21 25/27/31 Y CARRERA 12 No. 16 - 33 PISO 3 – GIRARDOT - CUNDINAMARCA, CARRERA 33 No. 18 33 EDIFICIO MANUEL GAONA CRUZ, CALLE 18A No. 69B 43 Y CALLE 20 No. 69B 79 MONTEVIDEO – BOGOTÁ – CUNDINAMARCA Y CALLE 20 No. 7 38/44 TUNJA – BOYACÁ.</t>
  </si>
  <si>
    <t>CCE-20-Concurso_Meritos_Sin_Lista_Corta_1Sobre</t>
  </si>
  <si>
    <t>123-223</t>
  </si>
  <si>
    <t>Aunar esfuerzos entre EL MUNICIPIO DE TABIO y LA FISCALÍA, para la implementación de acciones conjuntas, que busquen el fortalecimiento territorial y el acceso a la justicia;  a través de la creación y funcionamiento del "PUNTO DE ATENCION DE LA FISCALÍA GENERAL DE LA NACIÓN -  PAF",   como un modelo de gestión y atención a la ciudadanía, en respuesta a la necesidad de ampliar mecanismos de contacto y acceso a la justicia.</t>
  </si>
  <si>
    <t>MARÍA CRISTINA VALDERRAMA BLANCO</t>
  </si>
  <si>
    <t>AUNAR ESFUERZOS ENTRE EL MUNICIPIO DE PESCA Y LA FISCALÍA, PARA LA IMPLEMENTACIÓN DE ACCIONES CONJUNTAS, QUE BUSQUEN EL FORTALECIMIENTO TERRITORIAL Y EL ACCESO A LA JUSTICIA;  A TRAVÉS DE LA CREACIÓN Y FUNCIONAMIENTO DEL "PUNTO DE ATENCION DE LA FISCALÍA GENERAL DE LA NACIÓN -  PAF",   COMO UN MODELO DE GESTIÓN Y ATENCIÓN A LA CIUDADANÍA, EN RESPUESTA A LA NECESIDAD DE AMPLIAR MECANISMOS DE CONTACTOS Y ACCESO A LA JUSTICIA.</t>
  </si>
  <si>
    <t>CATALINA PULGARIN VALLEJO</t>
  </si>
  <si>
    <t>313-3966451</t>
  </si>
  <si>
    <t>AUNAR ESFUERZOS PARA GARANTIZAR LA PRESTACIÓN DEL SERVICIO DE ACCESO A LA JUSTICIA A TRAVÉS DEL FUNCIONAMIENTO DE LA UNIDAD LOCAL DE FISCALÍAS EN EL MUNICIPIO DE SOPÓ.</t>
  </si>
  <si>
    <t>OSCAR JAVIER RAMÓN RESTREPO</t>
  </si>
  <si>
    <t xml:space="preserve">AUNAR ESFUERZOS ENTRE EL MUNICIPIO Y LA FISCALÍA, PARA GARANTIZAR EL EFICAZ FUNCIONAMIENTO DE LA CASA DE JUSTICIA DE CHÍA. </t>
  </si>
  <si>
    <t>FGN-RCE-0020-2023</t>
  </si>
  <si>
    <t>JIREH GRUPO EMPRESARIAL SAS</t>
  </si>
  <si>
    <t>901256338</t>
  </si>
  <si>
    <t>FGN-RCE-0022-2023</t>
  </si>
  <si>
    <t>ASISS GLASS GYN SAS</t>
  </si>
  <si>
    <t>900999575</t>
  </si>
  <si>
    <t>FGN-RCE-0019-2023</t>
  </si>
  <si>
    <t>D.A.M. AUTOMATIC SAS</t>
  </si>
  <si>
    <t>901326536</t>
  </si>
  <si>
    <t>FGN-RCE-0021-2023</t>
  </si>
  <si>
    <t>MARKETGROUP SAS</t>
  </si>
  <si>
    <t>900007203</t>
  </si>
  <si>
    <t>80111620</t>
  </si>
  <si>
    <t>CONVENIO DE COOPERACIÓN INTERINSTITUCIONAL ENTRE LA ALCALDÍA DE LETICIA Y LA FISCALÍA GENERAL DE LA NACIÓN, CON EL FIN DE AUNAR ESFUERZOS DE INTEGRACIÓN Y GARANTIZAR EL FUNCIONAMIENTO DE LA SEDE DEL CENTRO DE ATENCIÓN A VÍCTIMAS - CAV DEL MUNICIPIO DE LETICIA.</t>
  </si>
  <si>
    <t>HANNE MEDINA DOSANTOS</t>
  </si>
  <si>
    <t>hanne.medina@fiscalia.gov.co</t>
  </si>
  <si>
    <t>FGN-RCE-0031-2023</t>
  </si>
  <si>
    <t>COMERCIALIZADORA CAFE BOTERO S.A.S</t>
  </si>
  <si>
    <t>900334037</t>
  </si>
  <si>
    <t>FGN-RCE-0030-2023</t>
  </si>
  <si>
    <t>INGYEMEL PROFESIONALES J&amp;H S.A.S.</t>
  </si>
  <si>
    <t>901147649</t>
  </si>
  <si>
    <t>CESAR TABARES L &amp; CIA S.A.S</t>
  </si>
  <si>
    <t>900026709</t>
  </si>
  <si>
    <t>FGN-RCE-0008-2023</t>
  </si>
  <si>
    <t>SUMINISTRO E INSTALACIÓN DE OFICINA ABIERTA (SOA), PUESTO DE TRABAJO, MOBILIARIO, ARCHIVO Y ALMACENAMIENTO DE DOCUMENTOS</t>
  </si>
  <si>
    <t>72151500;73152100</t>
  </si>
  <si>
    <t>LA FISCALÍA GENERAL DE LA NACIÓN, A TRAVÉS DE LA SUBDIRECCIÓN REGIONAL DE APOYO CENTRAL, REQUIERE CONTRATAR EL  EL MANTENIMIENTO DE LAS UPS QUE SE ENCUENTRAN EN LAS DISTINTAS SEDES BAJO SU JURISDICCIÓN Y ADMINISTRACIÓN</t>
  </si>
  <si>
    <t>7</t>
  </si>
  <si>
    <t>LA FISCALÍA GENERAL DE LA NACIÓN, A TRAVÉS DE LA SUBDIRECCIÓN REGIONAL DE APOYO CENTRAL, REQUIERE CONTRATAR EN ARRENDAMIENTO EL INMUEBLE UBICADO EN LA CALLE 19 N°  3 - 20/22/24/26, DEL MUNICIPIO DE MONIQUIRÁ, UNIDAD DE FISCALÍAS SECCIONALES, LOCAL Y DE POLICÍA JUDICIAL.</t>
  </si>
  <si>
    <t>210</t>
  </si>
  <si>
    <t>56101500;72153600;73111500</t>
  </si>
  <si>
    <t>LA FSICALÍA GENERAL DE LA NACIÓN ADQUIERE LA NECESIDAD DE CONTRATAR LA ADQUISICIÓN DE MUEBLES PARA COCINA PARA LAS SEDES ADMINISTRADAS POR LA SUBDIRECCIÓN REGIONAL DE APOYO CENTRAL EN LAS SECCIONALES DE AMAZONAS (LETICIA), BOGOTÁ, BOYACÁ Y CUNDINAMARCA.</t>
  </si>
  <si>
    <t>30</t>
  </si>
  <si>
    <t>25//05/2023</t>
  </si>
  <si>
    <t>CONTRATAR EN ARRENDAMIENTO EL INMUEBLE UBICADO EN LA CALLE 19 N°  3 - 20/22/24/26, DEL MUNICIPIO DE MONIQUIRÁ, UNIDAD DE FISCALÍAS SECCIONALES, LOCAL Y DE POLICÍA JUDICIAL.</t>
  </si>
  <si>
    <t>ADQUISICIÓN DE MUEBLES PARA COCINA PARA LAS SEDES ADMINISTRADAS POR LA SUBDIRECCIÓN REGIONAL DE APOYO CENTRAL EN LAS SECCIONALES DE AMAZONAS (LETICIA), BOGOTÁ, BOYACÁ Y CUNDINAMARCA.</t>
  </si>
  <si>
    <t>251923</t>
  </si>
  <si>
    <t>FGN-RCE-0036-2023</t>
  </si>
  <si>
    <t>INVERSIONES BLUCHER S.A.S</t>
  </si>
  <si>
    <t>900838631</t>
  </si>
  <si>
    <t>242423</t>
  </si>
  <si>
    <t>02-02-01-003-001</t>
  </si>
  <si>
    <t xml:space="preserve">PRODUCTOS DE MADRERA, CORCHO, CESTERÍA, Y ESPARTERÍA </t>
  </si>
  <si>
    <t>ORDEN DE COMPRA -101151</t>
  </si>
  <si>
    <t>ORGANIZACION TERPEL S.A.</t>
  </si>
  <si>
    <t>830095213</t>
  </si>
  <si>
    <t>FGN-RCE-0038-2023</t>
  </si>
  <si>
    <t>PROCOLDEXT SAS</t>
  </si>
  <si>
    <t>800105847</t>
  </si>
  <si>
    <t>FGN-RCE-0018-2023</t>
  </si>
  <si>
    <t>INVERSIONES RODRIGUEZ RINCON &amp; CÍA. S. EN C</t>
  </si>
  <si>
    <t>901577291</t>
  </si>
  <si>
    <t>258223</t>
  </si>
  <si>
    <t>FGN-RCE-0024-2023</t>
  </si>
  <si>
    <t>PORTES DE COLOMBIA SAS</t>
  </si>
  <si>
    <t>830006177</t>
  </si>
  <si>
    <t>02-02-02-007-001-03-05-09</t>
  </si>
  <si>
    <t>OTROS SERVICIOS DE SEGUROS DISTINTOS A LOS SEGUROS DE VIDA NCP.</t>
  </si>
  <si>
    <t>INSTITUCIONALES LASU SAS</t>
  </si>
  <si>
    <t>261223</t>
  </si>
  <si>
    <t>FGN-RCE-0026-2023</t>
  </si>
  <si>
    <t>CODIGO PRESUPUESTAL CCP MASIMO NIVEL DESAGREGACION</t>
  </si>
  <si>
    <t>A-02-01-01-003-008</t>
  </si>
  <si>
    <t>A-02-01-01-004-003-</t>
  </si>
  <si>
    <t>A-02-01-01-004-009</t>
  </si>
  <si>
    <t>02-02-01-002-001</t>
  </si>
  <si>
    <t>02-02-01-002-003</t>
  </si>
  <si>
    <t>02-02-01-002-004</t>
  </si>
  <si>
    <t>02-02-01-003-002</t>
  </si>
  <si>
    <t>02-02-01-003-003</t>
  </si>
  <si>
    <t>02-02-01-003-008</t>
  </si>
  <si>
    <t>02-02-01-004-005</t>
  </si>
  <si>
    <t>02-02-02-006-003</t>
  </si>
  <si>
    <t>02-02-02-006-009</t>
  </si>
  <si>
    <t>02-02-02-007-001</t>
  </si>
  <si>
    <t>02-02-02-008-002</t>
  </si>
  <si>
    <t>02-02-02-008-004</t>
  </si>
  <si>
    <t>02-02-02-008-005</t>
  </si>
  <si>
    <t>02-02-02-009-007</t>
  </si>
  <si>
    <t>Nelly Hortencia Fjardo Prieto, Administarcion de Sedes Boyaca; Telefono 570200- Ext 10022. Email: nelly.fajardo@fiscalia.gov.co</t>
  </si>
  <si>
    <t>EL CONTRATO SE ADJUDICO EN LA SUMA DE $68,942,650,00 Y EL SALDO FUE  LIVERADO,</t>
  </si>
  <si>
    <t>EL CONTRATO FUE ADJUDICADO EN UN VALOR DE $9,495,010,00, EL SALDO DISPONIBLE FUE LIVERADO.</t>
  </si>
  <si>
    <t>EL CONTRATO FUE ADJUDICADO EN UN VALOR DE $44,238,000,00, EL SALDO FUE LIBERADO.</t>
  </si>
  <si>
    <t>EL CONTRATO FUE ADJUDICADO EN UN VALOR DE $1,484,525,00, EL SALDO FUE LIBERADO.</t>
  </si>
  <si>
    <t>EL CONTRATO FUE ADJUDICADO EN UN VALOR DE $7,646,940,00, EL SALDO FUE LIBERADO.</t>
  </si>
  <si>
    <t>EL CONTRATO FUE ADJUDICADO EN UN VALOR DE $204,339,229,00, EL SALDO DISPONIBLE FUE LIVERADO.</t>
  </si>
  <si>
    <t>FGN-RCE-0035-2023</t>
  </si>
  <si>
    <t>FGN-RCE-0033-2023</t>
  </si>
  <si>
    <t>3P PHARMACEUTIC S A S</t>
  </si>
  <si>
    <t>900856036</t>
  </si>
  <si>
    <t>FGN-RCE-0032-2023</t>
  </si>
  <si>
    <t>MAP INGENIEROS Y/O MARIA FERNANDA CORTES E U</t>
  </si>
  <si>
    <t>830135234</t>
  </si>
  <si>
    <t>DIARQCO CONSTRUCTORES SAS</t>
  </si>
  <si>
    <t>900185357</t>
  </si>
  <si>
    <t>FGN-RCE-0029-2023</t>
  </si>
  <si>
    <t>INGENIEROS CONSTRUCTORES Y ASESORES SAS</t>
  </si>
  <si>
    <t>900104908</t>
  </si>
  <si>
    <t>EL CONTRATO SE ADJUDICO EN LA SUMA DE $5,295,500,00 Y EL SALDO FUE  LIVERADO,</t>
  </si>
  <si>
    <t>CONTRATAR EL SERVICIO TÉCNICO ESPECIALIZADO EN MANTENIMIENTO PREVENTIVO PARA LOS EQUIPOS DE CIRCUITO CERRADO DE TELEVISIÓN EN CALIDAD DE COMODATO NO 656/2019, UBICADOS EN EL ALMACÉN DE EVIDENCIAS DE LA SEDE SANTUARIO CL 18A NO. 69B 15/43 BG 8 MONTEVIDEO</t>
  </si>
  <si>
    <t xml:space="preserve">AUNAR ESFUERZOS TÉCNICOS, ADMINISTRATIVOS Y FINANCIEROS ENTRE LA ALCALDÍA DE TUNJA Y LA FISCALÍA GENERAL DE LA NACIÓN – SUBDIRECCIÓN REGIONAL DE APOYO CENTRAL, PARA EL APOYO EN LA ORIENTACIÓN, TRÁMITE Y DILIGENCIAMIENTO DE LOS INSTRUMENTOS DE DENUNCIA COMO EN LA ACTIVACIÓN DE LAS RUTAS EXISTENTES SEGÚN SU TIPOLOGÍA, A LOS USUARIOS QUE ACUDEN A LAS DEPENDENCIAS DE LA FISCALÍA UBICADAS EN EL MUNICIPIO DE TUNJA, CON EL OBJETO DE  MEJORAR  LA  ATENCIÓN  Y  OPERACIÓN  DE  LOS  EQUIPAMIENTOS DE JUSTICIA DEL MUNICIPIO. </t>
  </si>
  <si>
    <t>AUNAR ESFUERZOS, RECURSOS FÍSICOS Y COOPERACIÓN INTERISTITUCIONAL, PARA QUE LA FISCALIA GENERAL DE LA NACIÓN (COMODANTE), HAGA ENTREGA A LA UNIDAD ADMINISTRATIVA ESPECIAL DE MIGRACIÓN COLOMBIA (COMODATARIO) Y, ESTA RECIBE A TÍTULO DE COMODATO O PRÉSTAMO DE USO, EL INMUEBLE DE PROPIEDAD DE LA FISCALÍA GENERAL DE LA NACIÓN, UBICADO EN LA TRANSVERSAL 9A NO. 29A-29, EN EL BARRIO MALDONADO DE LA CIUDAD DE TUNJA, IDENTIFICADO  CON EL FOLIO DE MATRÍCULA INMOBILIARIA NO. 070-98905. LO ANTERIOR PARA EL CUMPLIMIENTO DE FUNCIONES  DE ORDEN CONSTITUCIONAL Y LEGAL QUE LE CORRESPONDEN A MIGRACIÓN COLOMBIA, COMO EJERCER LAS FUNCIONES DE AUTORIDAD DE VIGILANCIA Y CONTROL MIGRATORIO Y DE EXTRANJERÍA DEL ESTADO COLOMBIANO, DENTRO DEL MARCO DE LA SOBERANÍA NACIONAL Y DE CONFORMIDAD CON LAS LEYES Y LA POLÍTICA QUE EN MATERIA DEFINA EL GOBIERNO NACIONAL.</t>
  </si>
  <si>
    <t>NELLY HORTENCIA FAJARDO PRIETO</t>
  </si>
  <si>
    <t>COMPRAR COJÍN  APOYO LUMBAR ERGONOMICO PARA SILLA</t>
  </si>
  <si>
    <t>EN PROCESO DE CONTRTACIÓN</t>
  </si>
  <si>
    <t>EN PROCESO DE CONTRATACIÓN</t>
  </si>
  <si>
    <t>FGN-RCE-0046-2023</t>
  </si>
  <si>
    <t>FEDERACION NACIONAL DE SORDOS DE COLOMBIA</t>
  </si>
  <si>
    <t>860528224</t>
  </si>
  <si>
    <t>1423-16423</t>
  </si>
  <si>
    <t>423-16323</t>
  </si>
  <si>
    <t>EL CONTRATO FUE ADJUDICADO EN UN VALOR DE $6,092,800,00, EL SALDO DISPONIBLE POR VALOR DE $34.407.200,00 SERA LIVERADO.</t>
  </si>
  <si>
    <t>10023 16623 358423</t>
  </si>
  <si>
    <t>16123 361223</t>
  </si>
  <si>
    <t>A-08-05-01-003</t>
  </si>
  <si>
    <t>SANCIONES ADMINISTRATIVAS</t>
  </si>
  <si>
    <t>5323   17123</t>
  </si>
  <si>
    <t>10723 16823</t>
  </si>
  <si>
    <t>11623 16923</t>
  </si>
  <si>
    <t xml:space="preserve">PAGO DEDUCIBLE DE SINIESTROS </t>
  </si>
  <si>
    <t>823      17023</t>
  </si>
  <si>
    <t>86141502</t>
  </si>
  <si>
    <t xml:space="preserve">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UNIVERSIDAD ANTONIO NARIÑO,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 </t>
  </si>
  <si>
    <t>ASTRID ZAMORA CASTRO</t>
  </si>
  <si>
    <t>astrid.zamora@fiscalia.gov.co</t>
  </si>
  <si>
    <t>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UNIVERSIDAD CATÓLICA DE COLOMBIA,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t>
  </si>
  <si>
    <t>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UNIVERSIDAD COOPERATIVA DE COLOMBIA,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t>
  </si>
  <si>
    <t>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CORPORACIÓN UNIVERSITARIA IBEROAMERICANA,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t>
  </si>
  <si>
    <t>8</t>
  </si>
  <si>
    <t xml:space="preserve">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UNIVERSIDAD MILITAR NUEVA GRANADA,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 </t>
  </si>
  <si>
    <t xml:space="preserve">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UNIVERSIDAD SERGIO ARBOLEDA,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 </t>
  </si>
  <si>
    <t>EL CONTRATO FUE ADJUDICADO EN UN VALOR DE $6,211,800,00, EL SALDO SERA  LIBERADO.</t>
  </si>
  <si>
    <t>386523</t>
  </si>
  <si>
    <t>FGN-RCE-0017-2023</t>
  </si>
  <si>
    <t>S&amp;S SUMINISTROS EMPRESARIALES SAS</t>
  </si>
  <si>
    <t>900585357</t>
  </si>
  <si>
    <t>386423</t>
  </si>
  <si>
    <t>386223</t>
  </si>
  <si>
    <t>623-17423</t>
  </si>
  <si>
    <t>FGN-RCE-0023-2023</t>
  </si>
  <si>
    <t>JUAN DANIEL TORRES RIVAS</t>
  </si>
  <si>
    <t>EL CONTRATO FUE ADJUDICADO POR VALOR DE $5,100,000, 00 Y EL SALDO SERA LIBERADO.</t>
  </si>
  <si>
    <t>EL CONTRATO FUE ADJUDICADO POR VALOR DE $7.389.900, 00 Y EL SALDO SERA LIBERADO.</t>
  </si>
  <si>
    <t>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UNIVERSIDAD DE LA SABANA,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t>
  </si>
  <si>
    <t>JUANITA MONTES ESTRADA</t>
  </si>
  <si>
    <t>juanita.montes@fiscalia.gov.co</t>
  </si>
  <si>
    <t>El objeto pretendido para cada Convenio es: “Aunar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FUNDACIÓN UNIVERSITARIA DEL ÁREA ANDINA ,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t>
  </si>
  <si>
    <t>El objeto pretendido para cada Convenio es: “Aunar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UNIVERSIDAD NACIONAL DE COLOMBIA,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t>
  </si>
  <si>
    <t>El objeto pretendido para cada Convenio es: “Aunar esfuerzos técnicos, administrativos y académicos para contribuir al logro de los propósitos de descongestión, eficiencia y acceso a la justicia, a través del desarrollo de programas de prácticas académicas (de pregrado, posgrado, técnico, tecnológico) realizadas por los estudiantes de los diferentes programas académicos que ofrece la UNIVERSIDAD DE SAN BUENAVENTURA, como modalidad de trabajo de grado o dentro del plan de estudios, para que adelanten practicas académicas, pasantías, judicatura, consultorio jurídico,  conciliación pre procesal, y prácticas profesionales, en las diferentes unidades, grupos, o secciones bajo la jurisdicción de la Subdirección Regional de Apoyo Central"</t>
  </si>
  <si>
    <t>CCE-05</t>
  </si>
  <si>
    <t>EL SALDO DE CDP SERA LIBERADO Y TRASLADDO A OTRO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</si>
</sst>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 _€_-;\-* #,##0\ _€_-;_-* &quot;-&quot;??\ _€_-;_-@_-"/>
    <numFmt numFmtId="166" formatCode="_(* #,##0.00_);_(* \(#,##0.00\);_(* &quot;-&quot;??_);_(@_)"/>
    <numFmt numFmtId="167" formatCode="0.0%"/>
    <numFmt numFmtId="168" formatCode="_-* #,##0_-;\-* #,##0_-;_-* &quot;-&quot;??_-;_-@_-"/>
    <numFmt numFmtId="169" formatCode="_-* #,##0.0_-;\-* #,##0.0_-;_-* &quot;-&quot;??_-;_-@_-"/>
    <numFmt numFmtId="170" formatCode="#,###\ &quot;COP&quot;"/>
  </numFmts>
  <fonts count="34" x14ac:knownFonts="1">
    <font>
      <sz val="11"/>
      <color theme="1"/>
      <name val="Calibri"/>
      <family val="2"/>
      <scheme val="minor"/>
    </font>
    <font>
      <sz val="11"/>
      <color theme="1"/>
      <name val="Calibri"/>
      <family val="2"/>
      <scheme val="minor"/>
    </font>
    <font>
      <sz val="9"/>
      <name val="Arial"/>
      <family val="2"/>
    </font>
    <font>
      <sz val="8"/>
      <name val="Arial"/>
      <family val="2"/>
    </font>
    <font>
      <sz val="11"/>
      <name val="Arial"/>
      <family val="2"/>
    </font>
    <font>
      <b/>
      <sz val="12"/>
      <name val="Arial"/>
      <family val="2"/>
    </font>
    <font>
      <b/>
      <sz val="9"/>
      <color rgb="FF0000FF"/>
      <name val="Arial"/>
      <family val="2"/>
    </font>
    <font>
      <b/>
      <sz val="9"/>
      <name val="Arial"/>
      <family val="2"/>
    </font>
    <font>
      <sz val="10"/>
      <name val="Arial"/>
      <family val="2"/>
    </font>
    <font>
      <b/>
      <sz val="8"/>
      <name val="Arial"/>
      <family val="2"/>
    </font>
    <font>
      <b/>
      <sz val="11"/>
      <color indexed="12"/>
      <name val="Arial"/>
      <family val="2"/>
    </font>
    <font>
      <b/>
      <sz val="11"/>
      <color rgb="FF0000FF"/>
      <name val="Arial"/>
      <family val="2"/>
    </font>
    <font>
      <b/>
      <sz val="10"/>
      <name val="Arial"/>
      <family val="2"/>
    </font>
    <font>
      <b/>
      <sz val="14"/>
      <name val="Arial"/>
      <family val="2"/>
    </font>
    <font>
      <b/>
      <sz val="10"/>
      <color theme="1"/>
      <name val="Arial"/>
      <family val="2"/>
    </font>
    <font>
      <sz val="10"/>
      <color theme="1"/>
      <name val="Arial"/>
      <family val="2"/>
    </font>
    <font>
      <b/>
      <sz val="10"/>
      <color rgb="FFFF0000"/>
      <name val="Arial"/>
      <family val="2"/>
    </font>
    <font>
      <sz val="11"/>
      <color theme="0"/>
      <name val="Calibri"/>
      <family val="2"/>
      <scheme val="minor"/>
    </font>
    <font>
      <b/>
      <sz val="9"/>
      <color indexed="81"/>
      <name val="Tahoma"/>
      <family val="2"/>
    </font>
    <font>
      <sz val="9"/>
      <color indexed="81"/>
      <name val="Tahoma"/>
      <family val="2"/>
    </font>
    <font>
      <b/>
      <sz val="14"/>
      <color theme="1"/>
      <name val="Arial"/>
      <family val="2"/>
    </font>
    <font>
      <b/>
      <sz val="12"/>
      <color rgb="FFFF0000"/>
      <name val="Arial"/>
      <family val="2"/>
    </font>
    <font>
      <b/>
      <sz val="12"/>
      <color rgb="FF0000FF"/>
      <name val="Arial"/>
      <family val="2"/>
    </font>
    <font>
      <sz val="12"/>
      <name val="Arial"/>
      <family val="2"/>
    </font>
    <font>
      <sz val="10"/>
      <color theme="1"/>
      <name val="Verdana"/>
      <family val="2"/>
    </font>
    <font>
      <b/>
      <sz val="9"/>
      <color rgb="FFFF0000"/>
      <name val="Arial"/>
      <family val="2"/>
    </font>
    <font>
      <sz val="9"/>
      <color rgb="FFFF0000"/>
      <name val="Arial"/>
      <family val="2"/>
    </font>
    <font>
      <b/>
      <sz val="10"/>
      <color theme="1"/>
      <name val="Verdana"/>
      <family val="2"/>
    </font>
    <font>
      <sz val="10"/>
      <color theme="1"/>
      <name val="Calibri"/>
      <family val="2"/>
      <scheme val="minor"/>
    </font>
    <font>
      <sz val="9"/>
      <color rgb="FF000000"/>
      <name val="Arial"/>
      <family val="2"/>
    </font>
    <font>
      <sz val="10"/>
      <name val="Calibri"/>
      <family val="2"/>
      <scheme val="minor"/>
    </font>
    <font>
      <sz val="11"/>
      <color theme="1"/>
      <name val="Arial"/>
      <family val="2"/>
    </font>
    <font>
      <sz val="10"/>
      <color rgb="FFFF0000"/>
      <name val="Arial"/>
      <family val="2"/>
    </font>
    <font>
      <sz val="10"/>
      <color rgb="FFFF0000"/>
      <name val="Calibri"/>
      <family val="2"/>
      <scheme val="minor"/>
    </font>
  </fonts>
  <fills count="22">
    <fill>
      <patternFill patternType="none"/>
    </fill>
    <fill>
      <patternFill patternType="gray125"/>
    </fill>
    <fill>
      <patternFill patternType="solid">
        <fgColor rgb="FFFFFF99"/>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4"/>
      </patternFill>
    </fill>
    <fill>
      <patternFill patternType="solid">
        <fgColor theme="5" tint="0.59999389629810485"/>
        <bgColor indexed="64"/>
      </patternFill>
    </fill>
    <fill>
      <patternFill patternType="solid">
        <fgColor theme="7"/>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bgColor indexed="64"/>
      </patternFill>
    </fill>
    <fill>
      <patternFill patternType="solid">
        <fgColor theme="7" tint="0.79998168889431442"/>
        <bgColor indexed="64"/>
      </patternFill>
    </fill>
    <fill>
      <patternFill patternType="solid">
        <fgColor rgb="FF808080"/>
        <bgColor indexed="64"/>
      </patternFill>
    </fill>
    <fill>
      <patternFill patternType="solid">
        <fgColor rgb="FFDBE5F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00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10" borderId="0" applyNumberFormat="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0" fontId="27" fillId="17" borderId="1" applyNumberFormat="0" applyProtection="0">
      <alignment horizontal="left" vertical="center" wrapText="1"/>
    </xf>
    <xf numFmtId="0" fontId="27" fillId="18" borderId="0" applyNumberFormat="0" applyBorder="0" applyProtection="0">
      <alignment horizontal="center" vertical="center"/>
    </xf>
    <xf numFmtId="170" fontId="15" fillId="0" borderId="0" applyFont="0" applyFill="0" applyBorder="0" applyAlignment="0" applyProtection="0"/>
  </cellStyleXfs>
  <cellXfs count="304">
    <xf numFmtId="0" fontId="0" fillId="0" borderId="0" xfId="0"/>
    <xf numFmtId="0" fontId="6" fillId="2" borderId="1" xfId="0" applyFont="1" applyFill="1" applyBorder="1" applyAlignment="1">
      <alignment vertical="center"/>
    </xf>
    <xf numFmtId="164" fontId="8" fillId="0" borderId="0" xfId="1" applyNumberFormat="1" applyFont="1" applyAlignment="1" applyProtection="1">
      <alignment vertical="center"/>
    </xf>
    <xf numFmtId="0" fontId="8" fillId="0" borderId="0" xfId="0" applyFont="1" applyAlignment="1">
      <alignment vertical="center"/>
    </xf>
    <xf numFmtId="0" fontId="5" fillId="0" borderId="0" xfId="0" applyFont="1" applyAlignment="1">
      <alignment horizontal="center" vertical="center"/>
    </xf>
    <xf numFmtId="165" fontId="5" fillId="0" borderId="0" xfId="1" applyNumberFormat="1" applyFont="1" applyFill="1" applyAlignment="1" applyProtection="1">
      <alignment horizontal="center" vertical="center"/>
    </xf>
    <xf numFmtId="0" fontId="5" fillId="0" borderId="0" xfId="0" applyFont="1" applyAlignment="1">
      <alignment horizontal="center" vertical="center" wrapText="1"/>
    </xf>
    <xf numFmtId="164" fontId="5" fillId="0" borderId="0" xfId="1" applyNumberFormat="1" applyFont="1" applyFill="1" applyAlignment="1" applyProtection="1">
      <alignment horizontal="center" vertical="center"/>
    </xf>
    <xf numFmtId="165" fontId="8" fillId="0" borderId="0" xfId="1" applyNumberFormat="1" applyFont="1" applyAlignment="1" applyProtection="1">
      <alignment vertical="center"/>
    </xf>
    <xf numFmtId="0" fontId="8" fillId="0" borderId="0" xfId="0" applyFont="1" applyAlignment="1">
      <alignment vertical="center" wrapText="1"/>
    </xf>
    <xf numFmtId="0" fontId="7" fillId="8"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7" borderId="1" xfId="1" applyNumberFormat="1" applyFont="1" applyFill="1" applyBorder="1" applyAlignment="1" applyProtection="1">
      <alignment horizontal="center" vertical="center" wrapText="1"/>
    </xf>
    <xf numFmtId="0" fontId="7" fillId="7" borderId="1" xfId="0" applyFont="1" applyFill="1" applyBorder="1" applyAlignment="1">
      <alignment horizontal="center" vertical="center" wrapText="1"/>
    </xf>
    <xf numFmtId="164" fontId="7" fillId="7" borderId="1" xfId="1" applyNumberFormat="1" applyFont="1" applyFill="1" applyBorder="1" applyAlignment="1" applyProtection="1">
      <alignment horizontal="center" vertical="center" wrapText="1"/>
    </xf>
    <xf numFmtId="0" fontId="2" fillId="0" borderId="0" xfId="0" applyFont="1" applyAlignment="1">
      <alignment vertical="center"/>
    </xf>
    <xf numFmtId="0" fontId="8" fillId="9" borderId="1" xfId="0" applyFont="1" applyFill="1" applyBorder="1" applyAlignment="1" applyProtection="1">
      <alignment vertical="center" wrapText="1"/>
      <protection locked="0"/>
    </xf>
    <xf numFmtId="165" fontId="2" fillId="5" borderId="1" xfId="1" applyNumberFormat="1" applyFont="1" applyFill="1" applyBorder="1" applyAlignment="1" applyProtection="1">
      <alignment vertical="center" wrapText="1"/>
      <protection locked="0"/>
    </xf>
    <xf numFmtId="0" fontId="2" fillId="5" borderId="1" xfId="0" applyFont="1" applyFill="1" applyBorder="1" applyAlignment="1" applyProtection="1">
      <alignment vertical="center" wrapText="1"/>
      <protection locked="0"/>
    </xf>
    <xf numFmtId="166" fontId="2" fillId="5" borderId="1" xfId="1" applyNumberFormat="1" applyFont="1" applyFill="1" applyBorder="1" applyAlignment="1" applyProtection="1">
      <alignment vertical="center" wrapText="1"/>
      <protection locked="0"/>
    </xf>
    <xf numFmtId="164" fontId="2" fillId="4" borderId="1" xfId="1" applyNumberFormat="1" applyFont="1" applyFill="1" applyBorder="1" applyAlignment="1" applyProtection="1">
      <alignment vertical="center" wrapText="1"/>
    </xf>
    <xf numFmtId="0" fontId="11" fillId="0" borderId="0" xfId="0" applyFont="1" applyAlignment="1">
      <alignment vertical="center"/>
    </xf>
    <xf numFmtId="0" fontId="8" fillId="11" borderId="1" xfId="0" applyFont="1" applyFill="1" applyBorder="1" applyAlignment="1">
      <alignment vertical="center" wrapText="1"/>
    </xf>
    <xf numFmtId="165" fontId="7" fillId="11" borderId="1" xfId="1" applyNumberFormat="1" applyFont="1" applyFill="1" applyBorder="1" applyAlignment="1" applyProtection="1">
      <alignment horizontal="center" vertical="center" wrapText="1"/>
    </xf>
    <xf numFmtId="0" fontId="14" fillId="12" borderId="2" xfId="3" applyFont="1" applyFill="1" applyBorder="1" applyAlignment="1">
      <alignment horizontal="center" vertical="center" wrapText="1"/>
    </xf>
    <xf numFmtId="164" fontId="8" fillId="4" borderId="1" xfId="1" applyNumberFormat="1" applyFont="1" applyFill="1" applyBorder="1" applyAlignment="1" applyProtection="1">
      <alignment vertical="center" wrapText="1"/>
    </xf>
    <xf numFmtId="0" fontId="8" fillId="9" borderId="1" xfId="0" applyFont="1" applyFill="1" applyBorder="1" applyAlignment="1" applyProtection="1">
      <alignment horizontal="left" vertical="center" wrapText="1" readingOrder="1"/>
      <protection locked="0"/>
    </xf>
    <xf numFmtId="165" fontId="8" fillId="5" borderId="1" xfId="1" applyNumberFormat="1" applyFont="1" applyFill="1" applyBorder="1" applyAlignment="1" applyProtection="1">
      <alignment vertical="center" wrapText="1"/>
      <protection locked="0"/>
    </xf>
    <xf numFmtId="0" fontId="8" fillId="5" borderId="1" xfId="0" applyFont="1" applyFill="1" applyBorder="1" applyAlignment="1" applyProtection="1">
      <alignment vertical="center" wrapText="1"/>
      <protection locked="0"/>
    </xf>
    <xf numFmtId="166" fontId="8" fillId="5" borderId="1" xfId="1" applyNumberFormat="1" applyFont="1" applyFill="1" applyBorder="1" applyAlignment="1" applyProtection="1">
      <alignment vertical="center" wrapText="1"/>
      <protection locked="0"/>
    </xf>
    <xf numFmtId="10" fontId="8" fillId="4" borderId="1" xfId="2" applyNumberFormat="1" applyFont="1" applyFill="1" applyBorder="1" applyAlignment="1" applyProtection="1">
      <alignment vertical="center" wrapText="1"/>
    </xf>
    <xf numFmtId="0" fontId="15" fillId="0" borderId="0" xfId="0" applyFont="1"/>
    <xf numFmtId="14" fontId="15" fillId="0" borderId="0" xfId="0" applyNumberFormat="1" applyFont="1"/>
    <xf numFmtId="0" fontId="15" fillId="0" borderId="0" xfId="0" applyFont="1" applyAlignment="1">
      <alignment wrapText="1"/>
    </xf>
    <xf numFmtId="0" fontId="15" fillId="0" borderId="0" xfId="0" applyFont="1" applyAlignment="1">
      <alignment vertical="center"/>
    </xf>
    <xf numFmtId="0" fontId="14" fillId="0" borderId="0" xfId="0" applyFont="1"/>
    <xf numFmtId="43" fontId="15" fillId="13" borderId="1" xfId="1" applyFont="1" applyFill="1" applyBorder="1" applyAlignment="1">
      <alignment vertical="center"/>
    </xf>
    <xf numFmtId="43" fontId="15" fillId="13" borderId="1" xfId="1" applyFont="1" applyFill="1" applyBorder="1" applyAlignment="1">
      <alignment horizontal="right" vertical="center"/>
    </xf>
    <xf numFmtId="43" fontId="15" fillId="0" borderId="1" xfId="1" applyFont="1" applyBorder="1" applyAlignment="1">
      <alignment horizontal="center" vertical="center"/>
    </xf>
    <xf numFmtId="0" fontId="12" fillId="8" borderId="1" xfId="0"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5" fillId="0" borderId="1" xfId="0" applyFont="1" applyBorder="1"/>
    <xf numFmtId="14" fontId="15" fillId="0" borderId="1" xfId="0" applyNumberFormat="1" applyFont="1" applyBorder="1"/>
    <xf numFmtId="14" fontId="15" fillId="13" borderId="1" xfId="0" applyNumberFormat="1" applyFont="1" applyFill="1" applyBorder="1"/>
    <xf numFmtId="14" fontId="15" fillId="13" borderId="1" xfId="1" applyNumberFormat="1" applyFont="1" applyFill="1" applyBorder="1"/>
    <xf numFmtId="168" fontId="15" fillId="13" borderId="1" xfId="1" applyNumberFormat="1" applyFont="1" applyFill="1" applyBorder="1" applyAlignment="1">
      <alignment wrapText="1"/>
    </xf>
    <xf numFmtId="168" fontId="15" fillId="0" borderId="1" xfId="1" applyNumberFormat="1" applyFont="1" applyBorder="1"/>
    <xf numFmtId="0" fontId="15" fillId="0" borderId="1" xfId="0" applyFont="1" applyBorder="1" applyAlignment="1">
      <alignment vertical="center"/>
    </xf>
    <xf numFmtId="0" fontId="2" fillId="0" borderId="1" xfId="0" applyFont="1" applyBorder="1" applyAlignment="1" applyProtection="1">
      <alignment horizontal="left" vertical="center" wrapText="1" readingOrder="1"/>
      <protection locked="0"/>
    </xf>
    <xf numFmtId="43" fontId="8" fillId="11" borderId="1" xfId="1" applyFont="1" applyFill="1" applyBorder="1" applyAlignment="1">
      <alignment vertical="center" wrapText="1"/>
    </xf>
    <xf numFmtId="0" fontId="2" fillId="9" borderId="1" xfId="0" applyFont="1" applyFill="1" applyBorder="1" applyAlignment="1" applyProtection="1">
      <alignment horizontal="left" vertical="center" wrapText="1" readingOrder="1"/>
      <protection locked="0"/>
    </xf>
    <xf numFmtId="0" fontId="8" fillId="0" borderId="1" xfId="0" applyFont="1" applyBorder="1" applyAlignment="1">
      <alignment vertical="center" wrapText="1"/>
    </xf>
    <xf numFmtId="10" fontId="8" fillId="4" borderId="1" xfId="2" applyNumberFormat="1" applyFont="1" applyFill="1" applyBorder="1" applyAlignment="1" applyProtection="1">
      <alignment horizontal="right" vertical="center" wrapText="1"/>
    </xf>
    <xf numFmtId="0" fontId="2" fillId="9" borderId="1" xfId="0" applyFont="1" applyFill="1" applyBorder="1" applyAlignment="1" applyProtection="1">
      <alignment vertical="center" wrapText="1" readingOrder="1"/>
      <protection locked="0"/>
    </xf>
    <xf numFmtId="168" fontId="5" fillId="0" borderId="0" xfId="1" applyNumberFormat="1" applyFont="1" applyAlignment="1">
      <alignment horizontal="center" vertical="center"/>
    </xf>
    <xf numFmtId="168" fontId="8" fillId="0" borderId="0" xfId="1" applyNumberFormat="1" applyFont="1" applyAlignment="1">
      <alignment vertical="center"/>
    </xf>
    <xf numFmtId="168" fontId="7" fillId="3" borderId="1" xfId="1" applyNumberFormat="1" applyFont="1" applyFill="1" applyBorder="1" applyAlignment="1">
      <alignment horizontal="center" vertical="center" wrapText="1"/>
    </xf>
    <xf numFmtId="168" fontId="8" fillId="9" borderId="1" xfId="1" applyNumberFormat="1" applyFont="1" applyFill="1" applyBorder="1" applyAlignment="1" applyProtection="1">
      <alignment vertical="center" wrapText="1"/>
      <protection locked="0"/>
    </xf>
    <xf numFmtId="168" fontId="7" fillId="6" borderId="1" xfId="1" applyNumberFormat="1" applyFont="1" applyFill="1" applyBorder="1" applyAlignment="1">
      <alignment horizontal="center" vertical="center" wrapText="1"/>
    </xf>
    <xf numFmtId="164" fontId="8" fillId="5" borderId="1" xfId="1" applyNumberFormat="1" applyFont="1" applyFill="1" applyBorder="1" applyAlignment="1" applyProtection="1">
      <alignment vertical="center" wrapText="1"/>
      <protection locked="0"/>
    </xf>
    <xf numFmtId="0" fontId="2" fillId="9" borderId="1" xfId="0" applyFont="1" applyFill="1" applyBorder="1" applyAlignment="1" applyProtection="1">
      <alignment vertical="center" wrapText="1"/>
      <protection locked="0"/>
    </xf>
    <xf numFmtId="0" fontId="5" fillId="0" borderId="0" xfId="0" applyFont="1" applyAlignment="1">
      <alignment horizontal="left" vertical="center"/>
    </xf>
    <xf numFmtId="0" fontId="8" fillId="0" borderId="0" xfId="0" applyFont="1" applyAlignment="1">
      <alignment horizontal="left" vertical="center"/>
    </xf>
    <xf numFmtId="0" fontId="2" fillId="9" borderId="1" xfId="0" applyFont="1" applyFill="1" applyBorder="1" applyAlignment="1" applyProtection="1">
      <alignment horizontal="left" vertical="center" wrapText="1"/>
      <protection locked="0"/>
    </xf>
    <xf numFmtId="0" fontId="8" fillId="9" borderId="1" xfId="0" applyFont="1" applyFill="1" applyBorder="1" applyAlignment="1" applyProtection="1">
      <alignment horizontal="left" vertical="center" wrapText="1"/>
      <protection locked="0"/>
    </xf>
    <xf numFmtId="168" fontId="8" fillId="4" borderId="1" xfId="1" applyNumberFormat="1" applyFont="1" applyFill="1" applyBorder="1" applyAlignment="1" applyProtection="1">
      <alignment vertical="center" wrapText="1"/>
    </xf>
    <xf numFmtId="0" fontId="8" fillId="9" borderId="8" xfId="0" applyFont="1" applyFill="1" applyBorder="1" applyAlignment="1">
      <alignment vertical="center" wrapText="1"/>
    </xf>
    <xf numFmtId="49" fontId="8" fillId="0" borderId="1" xfId="5" applyFont="1" applyBorder="1" applyAlignment="1" applyProtection="1">
      <alignment horizontal="left" vertical="center" wrapText="1"/>
      <protection locked="0"/>
    </xf>
    <xf numFmtId="14" fontId="8" fillId="9" borderId="1" xfId="0" applyNumberFormat="1" applyFont="1" applyFill="1" applyBorder="1" applyAlignment="1" applyProtection="1">
      <alignment vertical="center" wrapText="1" readingOrder="1"/>
      <protection locked="0"/>
    </xf>
    <xf numFmtId="14" fontId="8" fillId="9" borderId="1" xfId="0" applyNumberFormat="1" applyFont="1" applyFill="1" applyBorder="1" applyAlignment="1" applyProtection="1">
      <alignment horizontal="left" vertical="center" wrapText="1" readingOrder="1"/>
      <protection locked="0"/>
    </xf>
    <xf numFmtId="0" fontId="4" fillId="9" borderId="1" xfId="0" applyFont="1" applyFill="1" applyBorder="1" applyAlignment="1">
      <alignment horizontal="center" vertical="center"/>
    </xf>
    <xf numFmtId="0" fontId="8" fillId="9" borderId="1" xfId="0" applyFont="1" applyFill="1" applyBorder="1" applyAlignment="1" applyProtection="1">
      <alignment horizontal="center" vertical="center" wrapText="1" readingOrder="1"/>
      <protection locked="0"/>
    </xf>
    <xf numFmtId="168" fontId="4" fillId="9" borderId="1" xfId="1" applyNumberFormat="1" applyFont="1" applyFill="1" applyBorder="1" applyAlignment="1">
      <alignment vertical="center" wrapText="1"/>
    </xf>
    <xf numFmtId="168" fontId="4" fillId="9" borderId="1" xfId="1" applyNumberFormat="1" applyFont="1" applyFill="1" applyBorder="1" applyAlignment="1">
      <alignment horizontal="center" vertical="center" wrapText="1"/>
    </xf>
    <xf numFmtId="168" fontId="4" fillId="9" borderId="1" xfId="1" applyNumberFormat="1" applyFont="1" applyFill="1" applyBorder="1"/>
    <xf numFmtId="0" fontId="4" fillId="0" borderId="1" xfId="0" applyFont="1" applyBorder="1" applyAlignment="1">
      <alignment horizontal="center" vertical="center"/>
    </xf>
    <xf numFmtId="0" fontId="8" fillId="9" borderId="1" xfId="0" applyFont="1" applyFill="1" applyBorder="1" applyAlignment="1" applyProtection="1">
      <alignment vertical="center" readingOrder="1"/>
      <protection locked="0"/>
    </xf>
    <xf numFmtId="168" fontId="4" fillId="9" borderId="1" xfId="1" applyNumberFormat="1" applyFont="1" applyFill="1" applyBorder="1" applyAlignment="1">
      <alignment vertical="center"/>
    </xf>
    <xf numFmtId="14" fontId="8" fillId="9" borderId="1" xfId="0" applyNumberFormat="1" applyFont="1" applyFill="1" applyBorder="1" applyAlignment="1" applyProtection="1">
      <alignment horizontal="center" vertical="center" wrapText="1" readingOrder="1"/>
      <protection locked="0"/>
    </xf>
    <xf numFmtId="49" fontId="8" fillId="9" borderId="1" xfId="5" applyFont="1" applyFill="1" applyBorder="1" applyAlignment="1" applyProtection="1">
      <alignment horizontal="center" vertical="center" wrapText="1"/>
    </xf>
    <xf numFmtId="43" fontId="8" fillId="9" borderId="1" xfId="1" applyFont="1" applyFill="1" applyBorder="1" applyAlignment="1" applyProtection="1">
      <alignment horizontal="left" vertical="center" wrapText="1" readingOrder="1"/>
      <protection locked="0"/>
    </xf>
    <xf numFmtId="43" fontId="8" fillId="9" borderId="1" xfId="1" applyFont="1" applyFill="1" applyBorder="1" applyAlignment="1" applyProtection="1">
      <alignment horizontal="center" vertical="center" wrapText="1" readingOrder="1"/>
      <protection locked="0"/>
    </xf>
    <xf numFmtId="169" fontId="8" fillId="9" borderId="1" xfId="1" applyNumberFormat="1" applyFont="1" applyFill="1" applyBorder="1" applyAlignment="1" applyProtection="1">
      <alignment horizontal="left" vertical="center" wrapText="1" readingOrder="1"/>
      <protection locked="0"/>
    </xf>
    <xf numFmtId="0" fontId="8" fillId="9" borderId="1" xfId="0" applyFont="1" applyFill="1" applyBorder="1" applyAlignment="1" applyProtection="1">
      <alignment horizontal="center" vertical="center" wrapText="1"/>
      <protection locked="0"/>
    </xf>
    <xf numFmtId="43" fontId="8" fillId="9" borderId="1" xfId="1" applyFont="1" applyFill="1" applyBorder="1" applyAlignment="1">
      <alignment vertical="center" wrapText="1"/>
    </xf>
    <xf numFmtId="0" fontId="8" fillId="9" borderId="1" xfId="0" applyFont="1" applyFill="1" applyBorder="1" applyAlignment="1">
      <alignment horizontal="center" vertical="center" wrapText="1"/>
    </xf>
    <xf numFmtId="0" fontId="8" fillId="9" borderId="1" xfId="0" applyFont="1" applyFill="1" applyBorder="1" applyAlignment="1">
      <alignment vertical="center" wrapText="1"/>
    </xf>
    <xf numFmtId="14" fontId="8" fillId="9" borderId="1" xfId="0" applyNumberFormat="1" applyFont="1" applyFill="1" applyBorder="1" applyAlignment="1" applyProtection="1">
      <alignment vertical="center" readingOrder="1"/>
      <protection locked="0"/>
    </xf>
    <xf numFmtId="0" fontId="8" fillId="9" borderId="1" xfId="0" applyFont="1" applyFill="1" applyBorder="1" applyAlignment="1" applyProtection="1">
      <alignment vertical="center" wrapText="1" readingOrder="1"/>
      <protection locked="0"/>
    </xf>
    <xf numFmtId="43" fontId="8" fillId="9" borderId="1" xfId="1" applyFont="1" applyFill="1" applyBorder="1" applyAlignment="1" applyProtection="1">
      <alignment horizontal="center" vertical="center" wrapText="1"/>
      <protection locked="0"/>
    </xf>
    <xf numFmtId="0" fontId="8" fillId="0" borderId="1" xfId="0" applyFont="1" applyBorder="1" applyAlignment="1" applyProtection="1">
      <alignment vertical="center" wrapText="1" readingOrder="1"/>
      <protection locked="0"/>
    </xf>
    <xf numFmtId="0" fontId="8" fillId="0" borderId="1" xfId="0" applyFont="1" applyBorder="1" applyAlignment="1" applyProtection="1">
      <alignment horizontal="left" vertical="center" wrapText="1" readingOrder="1"/>
      <protection locked="0"/>
    </xf>
    <xf numFmtId="43" fontId="8" fillId="9" borderId="1" xfId="1" applyFont="1" applyFill="1" applyBorder="1" applyAlignment="1" applyProtection="1">
      <alignment horizontal="left" vertical="center" wrapText="1"/>
      <protection locked="0"/>
    </xf>
    <xf numFmtId="0" fontId="8" fillId="4" borderId="1" xfId="0" applyFont="1" applyFill="1" applyBorder="1" applyAlignment="1">
      <alignment horizontal="center" vertical="center" wrapText="1"/>
    </xf>
    <xf numFmtId="49" fontId="15" fillId="0" borderId="1" xfId="5" applyFont="1" applyBorder="1" applyAlignment="1" applyProtection="1">
      <alignment horizontal="left" vertical="center" wrapText="1"/>
      <protection locked="0"/>
    </xf>
    <xf numFmtId="0" fontId="8" fillId="9" borderId="11" xfId="0" applyFont="1" applyFill="1" applyBorder="1" applyAlignment="1" applyProtection="1">
      <alignment horizontal="left" vertical="center" wrapText="1" readingOrder="1"/>
      <protection locked="0"/>
    </xf>
    <xf numFmtId="43" fontId="8" fillId="9" borderId="11" xfId="1" applyFont="1" applyFill="1" applyBorder="1" applyAlignment="1">
      <alignment vertical="center" wrapText="1"/>
    </xf>
    <xf numFmtId="168" fontId="4" fillId="9" borderId="9" xfId="0" applyNumberFormat="1" applyFont="1" applyFill="1" applyBorder="1" applyAlignment="1">
      <alignment vertical="center" wrapText="1"/>
    </xf>
    <xf numFmtId="43" fontId="8" fillId="0" borderId="0" xfId="1" applyFont="1" applyAlignment="1">
      <alignment vertical="center" wrapText="1"/>
    </xf>
    <xf numFmtId="0" fontId="7" fillId="8" borderId="1" xfId="0" applyFont="1" applyFill="1" applyBorder="1" applyAlignment="1">
      <alignment horizontal="center" vertical="center" wrapText="1"/>
    </xf>
    <xf numFmtId="14" fontId="8" fillId="9" borderId="6" xfId="0" applyNumberFormat="1" applyFont="1" applyFill="1" applyBorder="1" applyAlignment="1" applyProtection="1">
      <alignment horizontal="center" vertical="center" wrapText="1" readingOrder="1"/>
      <protection locked="0"/>
    </xf>
    <xf numFmtId="0" fontId="8" fillId="9" borderId="6" xfId="0" applyFont="1" applyFill="1" applyBorder="1" applyAlignment="1" applyProtection="1">
      <alignment horizontal="center" vertical="center" wrapText="1" readingOrder="1"/>
      <protection locked="0"/>
    </xf>
    <xf numFmtId="169" fontId="8" fillId="9" borderId="6" xfId="1" applyNumberFormat="1" applyFont="1" applyFill="1" applyBorder="1" applyAlignment="1" applyProtection="1">
      <alignment horizontal="center" vertical="center" wrapText="1" readingOrder="1"/>
      <protection locked="0"/>
    </xf>
    <xf numFmtId="0" fontId="8" fillId="9" borderId="6" xfId="0" applyFont="1" applyFill="1" applyBorder="1" applyAlignment="1" applyProtection="1">
      <alignment horizontal="center" vertical="center" wrapText="1"/>
      <protection locked="0"/>
    </xf>
    <xf numFmtId="43" fontId="8" fillId="0" borderId="0" xfId="1" applyFont="1" applyAlignment="1">
      <alignment vertical="center"/>
    </xf>
    <xf numFmtId="168" fontId="11" fillId="0" borderId="0" xfId="1" applyNumberFormat="1" applyFont="1" applyAlignment="1">
      <alignment vertical="center"/>
    </xf>
    <xf numFmtId="43" fontId="14" fillId="15" borderId="12" xfId="1" applyFont="1" applyFill="1" applyBorder="1" applyAlignment="1">
      <alignment vertical="center" wrapText="1"/>
    </xf>
    <xf numFmtId="167" fontId="14" fillId="15" borderId="12" xfId="2" applyNumberFormat="1" applyFont="1" applyFill="1" applyBorder="1" applyAlignment="1">
      <alignment vertical="center" wrapText="1"/>
    </xf>
    <xf numFmtId="0" fontId="6" fillId="2" borderId="6" xfId="0" applyFont="1" applyFill="1" applyBorder="1" applyAlignment="1">
      <alignment vertical="center"/>
    </xf>
    <xf numFmtId="0" fontId="11" fillId="2" borderId="6" xfId="0" applyFont="1" applyFill="1" applyBorder="1" applyAlignment="1">
      <alignment horizontal="left" vertical="center"/>
    </xf>
    <xf numFmtId="164" fontId="7" fillId="7" borderId="6" xfId="1" applyNumberFormat="1" applyFont="1" applyFill="1" applyBorder="1" applyAlignment="1" applyProtection="1">
      <alignment horizontal="center" vertical="center" wrapText="1"/>
    </xf>
    <xf numFmtId="164" fontId="8" fillId="4" borderId="6" xfId="1" applyNumberFormat="1" applyFont="1" applyFill="1" applyBorder="1" applyAlignment="1" applyProtection="1">
      <alignment vertical="center" wrapText="1"/>
    </xf>
    <xf numFmtId="43" fontId="14" fillId="15" borderId="2" xfId="1" applyFont="1" applyFill="1" applyBorder="1" applyAlignment="1">
      <alignment vertical="center" wrapText="1"/>
    </xf>
    <xf numFmtId="0" fontId="8" fillId="0" borderId="6" xfId="0" applyFont="1" applyBorder="1" applyAlignment="1">
      <alignment vertical="center"/>
    </xf>
    <xf numFmtId="0" fontId="7" fillId="8" borderId="3" xfId="0" applyFont="1" applyFill="1" applyBorder="1" applyAlignment="1">
      <alignment horizontal="center" vertical="center" wrapText="1"/>
    </xf>
    <xf numFmtId="164" fontId="12" fillId="15" borderId="12" xfId="1" applyNumberFormat="1" applyFont="1" applyFill="1" applyBorder="1" applyAlignment="1" applyProtection="1">
      <alignment horizontal="left" vertical="center"/>
    </xf>
    <xf numFmtId="164" fontId="12" fillId="15" borderId="12" xfId="1" applyNumberFormat="1" applyFont="1" applyFill="1" applyBorder="1" applyAlignment="1" applyProtection="1">
      <alignment horizontal="center" vertical="center" wrapText="1"/>
    </xf>
    <xf numFmtId="164" fontId="12" fillId="15" borderId="12" xfId="1" applyNumberFormat="1" applyFont="1" applyFill="1" applyBorder="1" applyAlignment="1" applyProtection="1">
      <alignment horizontal="left" vertical="center" wrapText="1"/>
    </xf>
    <xf numFmtId="164" fontId="12" fillId="15" borderId="12" xfId="1" applyNumberFormat="1" applyFont="1" applyFill="1" applyBorder="1" applyAlignment="1" applyProtection="1">
      <alignment vertical="center" wrapText="1"/>
    </xf>
    <xf numFmtId="164" fontId="12" fillId="15" borderId="12" xfId="1" applyNumberFormat="1" applyFont="1" applyFill="1" applyBorder="1" applyAlignment="1" applyProtection="1">
      <alignment vertical="center"/>
    </xf>
    <xf numFmtId="49" fontId="3" fillId="0" borderId="1" xfId="0" applyNumberFormat="1" applyFont="1" applyBorder="1" applyAlignment="1">
      <alignment vertical="center" wrapText="1" readingOrder="1"/>
    </xf>
    <xf numFmtId="0" fontId="3" fillId="0" borderId="1" xfId="0" applyFont="1" applyBorder="1" applyAlignment="1">
      <alignment vertical="center" wrapText="1" readingOrder="1"/>
    </xf>
    <xf numFmtId="0" fontId="2" fillId="9" borderId="1" xfId="0" applyFont="1" applyFill="1" applyBorder="1" applyAlignment="1" applyProtection="1">
      <alignment horizontal="left" wrapText="1"/>
      <protection locked="0"/>
    </xf>
    <xf numFmtId="165" fontId="2" fillId="11" borderId="4" xfId="1" applyNumberFormat="1" applyFont="1" applyFill="1" applyBorder="1" applyAlignment="1" applyProtection="1">
      <alignment horizontal="center" vertical="center" wrapText="1"/>
    </xf>
    <xf numFmtId="43" fontId="2" fillId="0" borderId="4" xfId="1" applyFont="1" applyBorder="1" applyAlignment="1">
      <alignment vertical="center"/>
    </xf>
    <xf numFmtId="0" fontId="2" fillId="0" borderId="4" xfId="0" applyFont="1" applyBorder="1" applyAlignment="1">
      <alignment vertical="center"/>
    </xf>
    <xf numFmtId="49" fontId="3" fillId="16" borderId="1" xfId="0" applyNumberFormat="1" applyFont="1" applyFill="1" applyBorder="1" applyAlignment="1">
      <alignment vertical="center" wrapText="1" readingOrder="1"/>
    </xf>
    <xf numFmtId="0" fontId="3" fillId="16" borderId="1" xfId="0" applyFont="1" applyFill="1" applyBorder="1" applyAlignment="1">
      <alignment vertical="center" wrapText="1" readingOrder="1"/>
    </xf>
    <xf numFmtId="0" fontId="2" fillId="16" borderId="1" xfId="0" applyFont="1" applyFill="1" applyBorder="1" applyAlignment="1" applyProtection="1">
      <alignment horizontal="left" wrapText="1"/>
      <protection locked="0"/>
    </xf>
    <xf numFmtId="0" fontId="7" fillId="16" borderId="1" xfId="0" applyFont="1" applyFill="1" applyBorder="1" applyAlignment="1">
      <alignment horizontal="left" vertical="center" wrapText="1"/>
    </xf>
    <xf numFmtId="0" fontId="7" fillId="16" borderId="1" xfId="0" applyFont="1" applyFill="1" applyBorder="1" applyAlignment="1">
      <alignment horizontal="center" vertical="center" wrapText="1"/>
    </xf>
    <xf numFmtId="168" fontId="7" fillId="16" borderId="1" xfId="1" applyNumberFormat="1" applyFont="1" applyFill="1" applyBorder="1" applyAlignment="1">
      <alignment horizontal="center" vertical="center" wrapText="1"/>
    </xf>
    <xf numFmtId="165" fontId="7" fillId="16" borderId="1" xfId="1" applyNumberFormat="1" applyFont="1" applyFill="1" applyBorder="1" applyAlignment="1" applyProtection="1">
      <alignment horizontal="center" vertical="center" wrapText="1"/>
    </xf>
    <xf numFmtId="164" fontId="7" fillId="16" borderId="1" xfId="1" applyNumberFormat="1" applyFont="1" applyFill="1" applyBorder="1" applyAlignment="1" applyProtection="1">
      <alignment horizontal="center" vertical="center" wrapText="1"/>
    </xf>
    <xf numFmtId="164" fontId="8" fillId="16" borderId="1" xfId="1" applyNumberFormat="1" applyFont="1" applyFill="1" applyBorder="1" applyAlignment="1" applyProtection="1">
      <alignment vertical="center" wrapText="1"/>
    </xf>
    <xf numFmtId="10" fontId="8" fillId="16" borderId="1" xfId="2" applyNumberFormat="1" applyFont="1" applyFill="1" applyBorder="1" applyAlignment="1" applyProtection="1">
      <alignment horizontal="right" vertical="center" wrapText="1"/>
    </xf>
    <xf numFmtId="165" fontId="25" fillId="16" borderId="1" xfId="1" applyNumberFormat="1" applyFont="1" applyFill="1" applyBorder="1" applyAlignment="1" applyProtection="1">
      <alignment horizontal="center" vertical="center" wrapText="1"/>
    </xf>
    <xf numFmtId="0" fontId="2" fillId="16" borderId="1" xfId="0" applyFont="1" applyFill="1" applyBorder="1" applyAlignment="1">
      <alignment vertical="center"/>
    </xf>
    <xf numFmtId="43" fontId="8" fillId="0" borderId="1" xfId="1" applyFont="1" applyBorder="1" applyAlignment="1">
      <alignment vertical="center" wrapText="1"/>
    </xf>
    <xf numFmtId="43" fontId="2" fillId="0" borderId="1" xfId="1" applyFont="1" applyBorder="1" applyAlignment="1">
      <alignment vertical="center"/>
    </xf>
    <xf numFmtId="0" fontId="7" fillId="11" borderId="1" xfId="0" applyFont="1" applyFill="1" applyBorder="1" applyAlignment="1" applyProtection="1">
      <alignment horizontal="left" wrapText="1" readingOrder="1"/>
      <protection locked="0"/>
    </xf>
    <xf numFmtId="0" fontId="2" fillId="11" borderId="1" xfId="0" applyFont="1" applyFill="1" applyBorder="1" applyAlignment="1" applyProtection="1">
      <alignment horizontal="left" vertical="center" wrapText="1"/>
      <protection locked="0"/>
    </xf>
    <xf numFmtId="0" fontId="8" fillId="11" borderId="1" xfId="0" applyFont="1" applyFill="1" applyBorder="1" applyAlignment="1" applyProtection="1">
      <alignment vertical="center" wrapText="1"/>
      <protection locked="0"/>
    </xf>
    <xf numFmtId="168" fontId="8" fillId="11" borderId="1" xfId="1" applyNumberFormat="1" applyFont="1" applyFill="1" applyBorder="1" applyAlignment="1" applyProtection="1">
      <alignment vertical="center" wrapText="1"/>
      <protection locked="0"/>
    </xf>
    <xf numFmtId="165" fontId="8" fillId="11" borderId="1" xfId="1" applyNumberFormat="1" applyFont="1" applyFill="1" applyBorder="1" applyAlignment="1" applyProtection="1">
      <alignment vertical="center" wrapText="1"/>
      <protection locked="0"/>
    </xf>
    <xf numFmtId="164" fontId="8" fillId="11" borderId="1" xfId="1" applyNumberFormat="1" applyFont="1" applyFill="1" applyBorder="1" applyAlignment="1" applyProtection="1">
      <alignment vertical="center" wrapText="1"/>
      <protection locked="0"/>
    </xf>
    <xf numFmtId="164" fontId="8" fillId="11" borderId="1" xfId="1" applyNumberFormat="1" applyFont="1" applyFill="1" applyBorder="1" applyAlignment="1" applyProtection="1">
      <alignment vertical="center" wrapText="1"/>
    </xf>
    <xf numFmtId="10" fontId="8" fillId="11" borderId="1" xfId="2" applyNumberFormat="1" applyFont="1" applyFill="1" applyBorder="1" applyAlignment="1" applyProtection="1">
      <alignment horizontal="right" vertical="center" wrapText="1"/>
    </xf>
    <xf numFmtId="0" fontId="2" fillId="9" borderId="1" xfId="0" applyFont="1" applyFill="1" applyBorder="1" applyAlignment="1" applyProtection="1">
      <alignment horizontal="left" wrapText="1" readingOrder="1"/>
      <protection locked="0"/>
    </xf>
    <xf numFmtId="0" fontId="2" fillId="16" borderId="1" xfId="0" applyFont="1" applyFill="1" applyBorder="1" applyAlignment="1" applyProtection="1">
      <alignment horizontal="left" vertical="center" wrapText="1" readingOrder="1"/>
      <protection locked="0"/>
    </xf>
    <xf numFmtId="0" fontId="2" fillId="16" borderId="1" xfId="0" applyFont="1" applyFill="1" applyBorder="1" applyAlignment="1" applyProtection="1">
      <alignment vertical="center" wrapText="1" readingOrder="1"/>
      <protection locked="0"/>
    </xf>
    <xf numFmtId="0" fontId="7" fillId="16" borderId="1" xfId="0" applyFont="1" applyFill="1" applyBorder="1" applyAlignment="1" applyProtection="1">
      <alignment horizontal="left" wrapText="1" readingOrder="1"/>
      <protection locked="0"/>
    </xf>
    <xf numFmtId="0" fontId="2" fillId="16" borderId="1" xfId="0" applyFont="1" applyFill="1" applyBorder="1" applyAlignment="1" applyProtection="1">
      <alignment horizontal="left" vertical="center" wrapText="1"/>
      <protection locked="0"/>
    </xf>
    <xf numFmtId="0" fontId="8" fillId="16" borderId="1" xfId="0" applyFont="1" applyFill="1" applyBorder="1" applyAlignment="1" applyProtection="1">
      <alignment vertical="center" wrapText="1"/>
      <protection locked="0"/>
    </xf>
    <xf numFmtId="168" fontId="8" fillId="16" borderId="1" xfId="1" applyNumberFormat="1" applyFont="1" applyFill="1" applyBorder="1" applyAlignment="1" applyProtection="1">
      <alignment vertical="center" wrapText="1"/>
      <protection locked="0"/>
    </xf>
    <xf numFmtId="165" fontId="8" fillId="16" borderId="1" xfId="1" applyNumberFormat="1" applyFont="1" applyFill="1" applyBorder="1" applyAlignment="1" applyProtection="1">
      <alignment vertical="center" wrapText="1"/>
      <protection locked="0"/>
    </xf>
    <xf numFmtId="164" fontId="8" fillId="16" borderId="1" xfId="1" applyNumberFormat="1" applyFont="1" applyFill="1" applyBorder="1" applyAlignment="1" applyProtection="1">
      <alignment vertical="center" wrapText="1"/>
      <protection locked="0"/>
    </xf>
    <xf numFmtId="43" fontId="16" fillId="16" borderId="1" xfId="1" applyFont="1" applyFill="1" applyBorder="1" applyAlignment="1">
      <alignment vertical="center" wrapText="1"/>
    </xf>
    <xf numFmtId="0" fontId="8" fillId="16" borderId="1" xfId="0" applyFont="1" applyFill="1" applyBorder="1" applyAlignment="1">
      <alignment vertical="center" wrapText="1"/>
    </xf>
    <xf numFmtId="0" fontId="8" fillId="16" borderId="0" xfId="0" applyFont="1" applyFill="1" applyAlignment="1">
      <alignment vertical="center" wrapText="1"/>
    </xf>
    <xf numFmtId="0" fontId="3" fillId="0" borderId="1" xfId="0" applyFont="1" applyBorder="1" applyAlignment="1">
      <alignment horizontal="left" vertical="center" wrapText="1" readingOrder="1"/>
    </xf>
    <xf numFmtId="0" fontId="2" fillId="16" borderId="1" xfId="0" applyFont="1" applyFill="1" applyBorder="1" applyAlignment="1" applyProtection="1">
      <alignment horizontal="left" wrapText="1" readingOrder="1"/>
      <protection locked="0"/>
    </xf>
    <xf numFmtId="0" fontId="3" fillId="16" borderId="1" xfId="0" applyFont="1" applyFill="1" applyBorder="1" applyAlignment="1">
      <alignment horizontal="left" vertical="center" wrapText="1" readingOrder="1"/>
    </xf>
    <xf numFmtId="0" fontId="9" fillId="0" borderId="1" xfId="0" applyFont="1" applyBorder="1" applyAlignment="1" applyProtection="1">
      <alignment horizontal="left" vertical="center" wrapText="1" readingOrder="1"/>
      <protection locked="0"/>
    </xf>
    <xf numFmtId="0" fontId="9" fillId="16" borderId="1" xfId="0" applyFont="1" applyFill="1" applyBorder="1" applyAlignment="1" applyProtection="1">
      <alignment horizontal="left" vertical="center" wrapText="1" readingOrder="1"/>
      <protection locked="0"/>
    </xf>
    <xf numFmtId="43" fontId="16" fillId="16" borderId="1" xfId="1" applyFont="1" applyFill="1" applyBorder="1" applyAlignment="1">
      <alignment horizontal="center" vertical="center" wrapText="1"/>
    </xf>
    <xf numFmtId="43" fontId="15" fillId="11" borderId="1" xfId="1" applyFont="1" applyFill="1" applyBorder="1" applyAlignment="1">
      <alignment vertical="center" wrapText="1"/>
    </xf>
    <xf numFmtId="0" fontId="26" fillId="16" borderId="1" xfId="0" applyFont="1" applyFill="1" applyBorder="1" applyAlignment="1" applyProtection="1">
      <alignment horizontal="left" vertical="center" wrapText="1" readingOrder="1"/>
      <protection locked="0"/>
    </xf>
    <xf numFmtId="0" fontId="3" fillId="0" borderId="1" xfId="0" applyFont="1" applyBorder="1" applyAlignment="1" applyProtection="1">
      <alignment vertical="center" wrapText="1"/>
      <protection locked="0"/>
    </xf>
    <xf numFmtId="0" fontId="3" fillId="16" borderId="0" xfId="0" applyFont="1" applyFill="1" applyAlignment="1">
      <alignment horizontal="left" vertical="center" wrapText="1" readingOrder="1"/>
    </xf>
    <xf numFmtId="0" fontId="3" fillId="0" borderId="0" xfId="0" applyFont="1" applyAlignment="1">
      <alignment vertical="center" wrapText="1"/>
    </xf>
    <xf numFmtId="43" fontId="8" fillId="0" borderId="1" xfId="0" applyNumberFormat="1" applyFont="1" applyBorder="1" applyAlignment="1">
      <alignment vertical="center" wrapText="1"/>
    </xf>
    <xf numFmtId="43" fontId="7" fillId="16" borderId="1" xfId="0" applyNumberFormat="1" applyFont="1" applyFill="1" applyBorder="1" applyAlignment="1" applyProtection="1">
      <alignment horizontal="left" wrapText="1" readingOrder="1"/>
      <protection locked="0"/>
    </xf>
    <xf numFmtId="43" fontId="2" fillId="9" borderId="1" xfId="1" applyFont="1" applyFill="1" applyBorder="1" applyAlignment="1">
      <alignment vertical="center"/>
    </xf>
    <xf numFmtId="0" fontId="8" fillId="9" borderId="0" xfId="0" applyFont="1" applyFill="1" applyAlignment="1">
      <alignment vertical="center" wrapText="1"/>
    </xf>
    <xf numFmtId="49" fontId="9" fillId="0" borderId="1" xfId="0" applyNumberFormat="1" applyFont="1" applyBorder="1" applyAlignment="1">
      <alignment vertical="center" wrapText="1" readingOrder="1"/>
    </xf>
    <xf numFmtId="49" fontId="9" fillId="16" borderId="1" xfId="0" applyNumberFormat="1" applyFont="1" applyFill="1" applyBorder="1" applyAlignment="1">
      <alignment vertical="center" wrapText="1" readingOrder="1"/>
    </xf>
    <xf numFmtId="0" fontId="8" fillId="16" borderId="1" xfId="0" applyFont="1" applyFill="1" applyBorder="1" applyAlignment="1" applyProtection="1">
      <alignment horizontal="left" vertical="center" wrapText="1" readingOrder="1"/>
      <protection locked="0"/>
    </xf>
    <xf numFmtId="0" fontId="8" fillId="16" borderId="1" xfId="0" applyFont="1" applyFill="1" applyBorder="1" applyAlignment="1" applyProtection="1">
      <alignment horizontal="left" vertical="center" wrapText="1"/>
      <protection locked="0"/>
    </xf>
    <xf numFmtId="166" fontId="8" fillId="16" borderId="1" xfId="1" applyNumberFormat="1" applyFont="1" applyFill="1" applyBorder="1" applyAlignment="1" applyProtection="1">
      <alignment vertical="center" wrapText="1"/>
      <protection locked="0"/>
    </xf>
    <xf numFmtId="0" fontId="8" fillId="15" borderId="1" xfId="0" applyFont="1" applyFill="1" applyBorder="1" applyAlignment="1" applyProtection="1">
      <alignment vertical="center" wrapText="1"/>
      <protection locked="0"/>
    </xf>
    <xf numFmtId="0" fontId="8" fillId="15" borderId="1" xfId="0" applyFont="1" applyFill="1" applyBorder="1" applyAlignment="1" applyProtection="1">
      <alignment horizontal="left" vertical="center" wrapText="1"/>
      <protection locked="0"/>
    </xf>
    <xf numFmtId="168" fontId="8" fillId="15" borderId="1" xfId="1" applyNumberFormat="1" applyFont="1" applyFill="1" applyBorder="1" applyAlignment="1" applyProtection="1">
      <alignment vertical="center" wrapText="1"/>
      <protection locked="0"/>
    </xf>
    <xf numFmtId="165" fontId="8" fillId="15" borderId="1" xfId="1" applyNumberFormat="1" applyFont="1" applyFill="1" applyBorder="1" applyAlignment="1" applyProtection="1">
      <alignment vertical="center" wrapText="1"/>
      <protection locked="0"/>
    </xf>
    <xf numFmtId="166" fontId="8" fillId="15" borderId="1" xfId="1" applyNumberFormat="1" applyFont="1" applyFill="1" applyBorder="1" applyAlignment="1" applyProtection="1">
      <alignment vertical="center" wrapText="1"/>
      <protection locked="0"/>
    </xf>
    <xf numFmtId="164" fontId="8" fillId="15" borderId="1" xfId="1" applyNumberFormat="1" applyFont="1" applyFill="1" applyBorder="1" applyAlignment="1" applyProtection="1">
      <alignment vertical="center" wrapText="1"/>
    </xf>
    <xf numFmtId="10" fontId="8" fillId="15" borderId="1" xfId="2" applyNumberFormat="1" applyFont="1" applyFill="1" applyBorder="1" applyAlignment="1" applyProtection="1">
      <alignment horizontal="right" vertical="center" wrapText="1"/>
    </xf>
    <xf numFmtId="43" fontId="14" fillId="15" borderId="1" xfId="1" applyFont="1" applyFill="1" applyBorder="1" applyAlignment="1">
      <alignment vertical="center" wrapText="1"/>
    </xf>
    <xf numFmtId="0" fontId="8" fillId="15" borderId="0" xfId="0" applyFont="1" applyFill="1" applyAlignment="1">
      <alignment vertical="center" wrapText="1"/>
    </xf>
    <xf numFmtId="0" fontId="27" fillId="18" borderId="1" xfId="7" applyBorder="1" applyAlignment="1" applyProtection="1">
      <alignment horizontal="center" vertical="center" wrapText="1"/>
    </xf>
    <xf numFmtId="1" fontId="27" fillId="18" borderId="1" xfId="7" applyNumberFormat="1" applyBorder="1" applyAlignment="1" applyProtection="1">
      <alignment horizontal="center" vertical="center" wrapText="1"/>
      <protection locked="0"/>
    </xf>
    <xf numFmtId="49" fontId="24" fillId="0" borderId="1" xfId="5" applyBorder="1" applyAlignment="1" applyProtection="1">
      <alignment horizontal="left" vertical="center" wrapText="1"/>
      <protection locked="0"/>
    </xf>
    <xf numFmtId="43" fontId="15" fillId="0" borderId="0" xfId="0" applyNumberFormat="1" applyFont="1"/>
    <xf numFmtId="43" fontId="8" fillId="9" borderId="6" xfId="1" applyFont="1" applyFill="1" applyBorder="1" applyAlignment="1" applyProtection="1">
      <alignment vertical="center" wrapText="1" readingOrder="1"/>
      <protection locked="0"/>
    </xf>
    <xf numFmtId="43" fontId="8" fillId="9" borderId="1" xfId="1" applyFont="1" applyFill="1" applyBorder="1" applyAlignment="1" applyProtection="1">
      <alignment vertical="center" wrapText="1" readingOrder="1"/>
      <protection locked="0"/>
    </xf>
    <xf numFmtId="49" fontId="28" fillId="0" borderId="13" xfId="0" applyNumberFormat="1" applyFont="1" applyBorder="1" applyAlignment="1">
      <alignment wrapText="1"/>
    </xf>
    <xf numFmtId="43" fontId="2" fillId="16" borderId="1" xfId="0" applyNumberFormat="1" applyFont="1" applyFill="1" applyBorder="1" applyAlignment="1" applyProtection="1">
      <alignment horizontal="left" wrapText="1" readingOrder="1"/>
      <protection locked="0"/>
    </xf>
    <xf numFmtId="1" fontId="28" fillId="0" borderId="13" xfId="0" applyNumberFormat="1" applyFont="1" applyBorder="1" applyAlignment="1">
      <alignment wrapText="1"/>
    </xf>
    <xf numFmtId="168" fontId="4" fillId="19" borderId="9" xfId="0" applyNumberFormat="1" applyFont="1" applyFill="1" applyBorder="1" applyAlignment="1">
      <alignment vertical="center" wrapText="1"/>
    </xf>
    <xf numFmtId="43" fontId="8" fillId="16" borderId="1" xfId="0" applyNumberFormat="1" applyFont="1" applyFill="1" applyBorder="1" applyAlignment="1">
      <alignment vertical="center" wrapText="1"/>
    </xf>
    <xf numFmtId="0" fontId="12" fillId="0" borderId="1" xfId="0" applyFont="1" applyBorder="1" applyAlignment="1">
      <alignment vertical="center" wrapText="1"/>
    </xf>
    <xf numFmtId="0" fontId="29" fillId="0" borderId="1" xfId="0" applyFont="1" applyBorder="1"/>
    <xf numFmtId="0" fontId="8" fillId="9" borderId="10" xfId="0" applyFont="1" applyFill="1" applyBorder="1" applyAlignment="1">
      <alignment vertical="center" wrapText="1"/>
    </xf>
    <xf numFmtId="43" fontId="8" fillId="15" borderId="1" xfId="0" applyNumberFormat="1" applyFont="1" applyFill="1" applyBorder="1" applyAlignment="1" applyProtection="1">
      <alignment vertical="center" wrapText="1"/>
      <protection locked="0"/>
    </xf>
    <xf numFmtId="170" fontId="0" fillId="0" borderId="1" xfId="8" applyFont="1" applyBorder="1" applyAlignment="1" applyProtection="1">
      <alignment wrapText="1"/>
      <protection locked="0"/>
    </xf>
    <xf numFmtId="1" fontId="30" fillId="0" borderId="13" xfId="0" applyNumberFormat="1" applyFont="1" applyBorder="1" applyAlignment="1">
      <alignment wrapText="1"/>
    </xf>
    <xf numFmtId="49" fontId="30" fillId="0" borderId="13" xfId="0" applyNumberFormat="1" applyFont="1" applyBorder="1" applyAlignment="1">
      <alignment wrapText="1"/>
    </xf>
    <xf numFmtId="43" fontId="2" fillId="14" borderId="1" xfId="1" applyFont="1" applyFill="1" applyBorder="1" applyAlignment="1">
      <alignment vertical="center"/>
    </xf>
    <xf numFmtId="43" fontId="28" fillId="0" borderId="13" xfId="1" applyFont="1" applyBorder="1" applyAlignment="1">
      <alignment horizontal="left" wrapText="1"/>
    </xf>
    <xf numFmtId="43" fontId="8" fillId="9" borderId="1" xfId="0" applyNumberFormat="1" applyFont="1" applyFill="1" applyBorder="1" applyAlignment="1">
      <alignment vertical="center" wrapText="1"/>
    </xf>
    <xf numFmtId="0" fontId="15" fillId="9" borderId="8" xfId="0" applyFont="1" applyFill="1" applyBorder="1" applyAlignment="1">
      <alignment vertical="center" wrapText="1"/>
    </xf>
    <xf numFmtId="0" fontId="15" fillId="9" borderId="1" xfId="0" applyFont="1" applyFill="1" applyBorder="1" applyAlignment="1">
      <alignment vertical="center" wrapText="1"/>
    </xf>
    <xf numFmtId="14" fontId="15" fillId="9" borderId="1" xfId="0" applyNumberFormat="1" applyFont="1" applyFill="1" applyBorder="1" applyAlignment="1" applyProtection="1">
      <alignment vertical="center" readingOrder="1"/>
      <protection locked="0"/>
    </xf>
    <xf numFmtId="0" fontId="15" fillId="9" borderId="1" xfId="0" applyFont="1" applyFill="1" applyBorder="1" applyAlignment="1" applyProtection="1">
      <alignment horizontal="center" vertical="center" wrapText="1" readingOrder="1"/>
      <protection locked="0"/>
    </xf>
    <xf numFmtId="0" fontId="15" fillId="9" borderId="1" xfId="0" applyFont="1" applyFill="1" applyBorder="1" applyAlignment="1" applyProtection="1">
      <alignment vertical="center" wrapText="1" readingOrder="1"/>
      <protection locked="0"/>
    </xf>
    <xf numFmtId="43" fontId="15" fillId="9" borderId="1" xfId="1" applyFont="1" applyFill="1" applyBorder="1" applyAlignment="1">
      <alignment vertical="center" wrapText="1"/>
    </xf>
    <xf numFmtId="43" fontId="15" fillId="9" borderId="1" xfId="1" applyFont="1" applyFill="1" applyBorder="1" applyAlignment="1">
      <alignment horizontal="center" vertical="center" wrapText="1"/>
    </xf>
    <xf numFmtId="169" fontId="15" fillId="9" borderId="1" xfId="1" applyNumberFormat="1" applyFont="1" applyFill="1" applyBorder="1" applyAlignment="1" applyProtection="1">
      <alignment horizontal="left" vertical="center" wrapText="1" readingOrder="1"/>
      <protection locked="0"/>
    </xf>
    <xf numFmtId="0" fontId="15" fillId="9" borderId="1" xfId="0" applyFont="1" applyFill="1" applyBorder="1" applyAlignment="1" applyProtection="1">
      <alignment horizontal="center" vertical="center" wrapText="1"/>
      <protection locked="0"/>
    </xf>
    <xf numFmtId="0" fontId="15" fillId="9" borderId="1" xfId="0" applyFont="1" applyFill="1" applyBorder="1" applyAlignment="1" applyProtection="1">
      <alignment vertical="center" readingOrder="1"/>
      <protection locked="0"/>
    </xf>
    <xf numFmtId="0" fontId="15" fillId="9" borderId="1" xfId="0" applyFont="1" applyFill="1" applyBorder="1" applyAlignment="1" applyProtection="1">
      <alignment horizontal="left" vertical="center" wrapText="1" readingOrder="1"/>
      <protection locked="0"/>
    </xf>
    <xf numFmtId="168" fontId="31" fillId="9" borderId="9" xfId="0" applyNumberFormat="1" applyFont="1" applyFill="1" applyBorder="1" applyAlignment="1">
      <alignment vertical="center" wrapText="1"/>
    </xf>
    <xf numFmtId="165" fontId="8" fillId="9" borderId="1" xfId="1" applyNumberFormat="1" applyFont="1" applyFill="1" applyBorder="1" applyAlignment="1" applyProtection="1">
      <alignment vertical="center" wrapText="1"/>
      <protection locked="0"/>
    </xf>
    <xf numFmtId="164" fontId="8" fillId="9" borderId="1" xfId="1" applyNumberFormat="1" applyFont="1" applyFill="1" applyBorder="1" applyAlignment="1" applyProtection="1">
      <alignment vertical="center" wrapText="1"/>
      <protection locked="0"/>
    </xf>
    <xf numFmtId="164" fontId="8" fillId="9" borderId="1" xfId="1" applyNumberFormat="1" applyFont="1" applyFill="1" applyBorder="1" applyAlignment="1" applyProtection="1">
      <alignment vertical="center" wrapText="1"/>
    </xf>
    <xf numFmtId="10" fontId="8" fillId="9" borderId="1" xfId="2" applyNumberFormat="1" applyFont="1" applyFill="1" applyBorder="1" applyAlignment="1" applyProtection="1">
      <alignment horizontal="right" vertical="center" wrapText="1"/>
    </xf>
    <xf numFmtId="43" fontId="16" fillId="9" borderId="1" xfId="1" applyFont="1" applyFill="1" applyBorder="1" applyAlignment="1">
      <alignment vertical="center" wrapText="1"/>
    </xf>
    <xf numFmtId="0" fontId="8" fillId="15" borderId="1" xfId="0" applyFont="1" applyFill="1" applyBorder="1" applyAlignment="1">
      <alignment vertical="center" wrapText="1"/>
    </xf>
    <xf numFmtId="169" fontId="8" fillId="9" borderId="1" xfId="1" applyNumberFormat="1" applyFont="1" applyFill="1" applyBorder="1" applyAlignment="1" applyProtection="1">
      <alignment vertical="center" wrapText="1" readingOrder="1"/>
      <protection locked="0"/>
    </xf>
    <xf numFmtId="0" fontId="15" fillId="0" borderId="1" xfId="0" applyFont="1" applyBorder="1" applyAlignment="1">
      <alignment vertical="center" wrapText="1"/>
    </xf>
    <xf numFmtId="49" fontId="33" fillId="0" borderId="13" xfId="0" applyNumberFormat="1" applyFont="1" applyBorder="1" applyAlignment="1">
      <alignment wrapText="1"/>
    </xf>
    <xf numFmtId="0" fontId="8" fillId="14" borderId="1" xfId="0" applyFont="1" applyFill="1" applyBorder="1" applyAlignment="1">
      <alignment vertical="center" wrapText="1"/>
    </xf>
    <xf numFmtId="0" fontId="2" fillId="9" borderId="0" xfId="0" applyFont="1" applyFill="1" applyAlignment="1">
      <alignment vertical="center"/>
    </xf>
    <xf numFmtId="49" fontId="24" fillId="9" borderId="1" xfId="5" applyFill="1" applyBorder="1" applyAlignment="1" applyProtection="1">
      <alignment horizontal="left" vertical="center" wrapText="1"/>
      <protection locked="0"/>
    </xf>
    <xf numFmtId="43" fontId="7" fillId="9" borderId="1" xfId="0" applyNumberFormat="1" applyFont="1" applyFill="1" applyBorder="1" applyAlignment="1" applyProtection="1">
      <alignment horizontal="left" wrapText="1" readingOrder="1"/>
      <protection locked="0"/>
    </xf>
    <xf numFmtId="0" fontId="26" fillId="16" borderId="1" xfId="0" applyFont="1" applyFill="1" applyBorder="1" applyAlignment="1" applyProtection="1">
      <alignment vertical="center" wrapText="1" readingOrder="1"/>
      <protection locked="0"/>
    </xf>
    <xf numFmtId="43" fontId="25" fillId="16" borderId="1" xfId="0" applyNumberFormat="1" applyFont="1" applyFill="1" applyBorder="1" applyAlignment="1" applyProtection="1">
      <alignment horizontal="left" wrapText="1" readingOrder="1"/>
      <protection locked="0"/>
    </xf>
    <xf numFmtId="0" fontId="26" fillId="16" borderId="1" xfId="0" applyFont="1" applyFill="1" applyBorder="1" applyAlignment="1" applyProtection="1">
      <alignment horizontal="left" vertical="center" wrapText="1"/>
      <protection locked="0"/>
    </xf>
    <xf numFmtId="0" fontId="32" fillId="16" borderId="1" xfId="0" applyFont="1" applyFill="1" applyBorder="1" applyAlignment="1" applyProtection="1">
      <alignment vertical="center" wrapText="1"/>
      <protection locked="0"/>
    </xf>
    <xf numFmtId="168" fontId="32" fillId="16" borderId="1" xfId="1" applyNumberFormat="1" applyFont="1" applyFill="1" applyBorder="1" applyAlignment="1" applyProtection="1">
      <alignment vertical="center" wrapText="1"/>
      <protection locked="0"/>
    </xf>
    <xf numFmtId="165" fontId="32" fillId="16" borderId="1" xfId="1" applyNumberFormat="1" applyFont="1" applyFill="1" applyBorder="1" applyAlignment="1" applyProtection="1">
      <alignment vertical="center" wrapText="1"/>
      <protection locked="0"/>
    </xf>
    <xf numFmtId="164" fontId="32" fillId="16" borderId="1" xfId="1" applyNumberFormat="1" applyFont="1" applyFill="1" applyBorder="1" applyAlignment="1" applyProtection="1">
      <alignment vertical="center" wrapText="1"/>
      <protection locked="0"/>
    </xf>
    <xf numFmtId="164" fontId="32" fillId="16" borderId="1" xfId="1" applyNumberFormat="1" applyFont="1" applyFill="1" applyBorder="1" applyAlignment="1" applyProtection="1">
      <alignment vertical="center" wrapText="1"/>
    </xf>
    <xf numFmtId="10" fontId="32" fillId="16" borderId="1" xfId="2" applyNumberFormat="1" applyFont="1" applyFill="1" applyBorder="1" applyAlignment="1" applyProtection="1">
      <alignment horizontal="right" vertical="center" wrapText="1"/>
    </xf>
    <xf numFmtId="0" fontId="32" fillId="16" borderId="1" xfId="0" applyFont="1" applyFill="1" applyBorder="1" applyAlignment="1">
      <alignment vertical="center" wrapText="1"/>
    </xf>
    <xf numFmtId="43" fontId="14" fillId="20" borderId="1" xfId="1" applyFont="1" applyFill="1" applyBorder="1" applyAlignment="1">
      <alignment vertical="center" wrapText="1"/>
    </xf>
    <xf numFmtId="0" fontId="0" fillId="0" borderId="0" xfId="0" applyProtection="1">
      <protection locked="0"/>
    </xf>
    <xf numFmtId="43" fontId="2" fillId="21" borderId="1" xfId="1" applyFont="1" applyFill="1" applyBorder="1" applyAlignment="1">
      <alignment vertical="center"/>
    </xf>
    <xf numFmtId="0" fontId="13" fillId="0" borderId="0" xfId="0" applyFont="1" applyAlignment="1">
      <alignment horizontal="center" vertical="center"/>
    </xf>
    <xf numFmtId="0" fontId="0" fillId="0" borderId="1" xfId="0" applyBorder="1" applyAlignment="1" applyProtection="1">
      <alignment wrapText="1"/>
      <protection locked="0"/>
    </xf>
    <xf numFmtId="0" fontId="0" fillId="0" borderId="0" xfId="0" applyAlignment="1" applyProtection="1">
      <alignment wrapText="1"/>
      <protection locked="0"/>
    </xf>
    <xf numFmtId="1" fontId="0" fillId="0" borderId="0" xfId="0" applyNumberFormat="1" applyAlignment="1" applyProtection="1">
      <alignment wrapText="1"/>
      <protection locked="0"/>
    </xf>
    <xf numFmtId="0" fontId="27" fillId="17" borderId="1" xfId="6" applyProtection="1">
      <alignment horizontal="left" vertical="center" wrapText="1"/>
    </xf>
    <xf numFmtId="0" fontId="0" fillId="0" borderId="1" xfId="0" applyBorder="1" applyAlignment="1" applyProtection="1">
      <alignment wrapText="1"/>
      <protection locked="0"/>
    </xf>
    <xf numFmtId="1" fontId="0" fillId="0" borderId="1" xfId="0" applyNumberFormat="1" applyBorder="1" applyAlignment="1" applyProtection="1">
      <alignment wrapText="1"/>
      <protection locked="0"/>
    </xf>
    <xf numFmtId="169" fontId="8" fillId="9" borderId="4" xfId="1" applyNumberFormat="1" applyFont="1" applyFill="1" applyBorder="1" applyAlignment="1" applyProtection="1">
      <alignment horizontal="center" vertical="center" wrapText="1" readingOrder="1"/>
      <protection locked="0"/>
    </xf>
    <xf numFmtId="169" fontId="8" fillId="9" borderId="11" xfId="1" applyNumberFormat="1" applyFont="1" applyFill="1" applyBorder="1" applyAlignment="1" applyProtection="1">
      <alignment horizontal="center" vertical="center" wrapText="1" readingOrder="1"/>
      <protection locked="0"/>
    </xf>
    <xf numFmtId="0" fontId="8" fillId="9" borderId="4" xfId="0" applyFont="1" applyFill="1" applyBorder="1" applyAlignment="1" applyProtection="1">
      <alignment horizontal="center" vertical="center" wrapText="1"/>
      <protection locked="0"/>
    </xf>
    <xf numFmtId="0" fontId="8" fillId="9" borderId="11" xfId="0" applyFont="1" applyFill="1" applyBorder="1" applyAlignment="1" applyProtection="1">
      <alignment horizontal="center" vertical="center" wrapText="1"/>
      <protection locked="0"/>
    </xf>
    <xf numFmtId="0" fontId="8" fillId="9" borderId="4" xfId="0" applyFont="1" applyFill="1" applyBorder="1" applyAlignment="1" applyProtection="1">
      <alignment horizontal="center" vertical="center" wrapText="1" readingOrder="1"/>
      <protection locked="0"/>
    </xf>
    <xf numFmtId="0" fontId="8" fillId="9" borderId="11" xfId="0" applyFont="1" applyFill="1" applyBorder="1" applyAlignment="1" applyProtection="1">
      <alignment horizontal="center" vertical="center" wrapText="1" readingOrder="1"/>
      <protection locked="0"/>
    </xf>
    <xf numFmtId="0" fontId="14" fillId="0" borderId="5" xfId="0" applyFont="1" applyBorder="1" applyAlignment="1">
      <alignment horizontal="center" vertical="center"/>
    </xf>
    <xf numFmtId="43" fontId="8" fillId="9" borderId="1" xfId="1"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readingOrder="1"/>
      <protection locked="0"/>
    </xf>
    <xf numFmtId="43" fontId="8" fillId="9" borderId="1" xfId="1" applyFont="1" applyFill="1" applyBorder="1" applyAlignment="1" applyProtection="1">
      <alignment horizontal="center" vertical="center" wrapText="1" readingOrder="1"/>
      <protection locked="0"/>
    </xf>
    <xf numFmtId="43" fontId="8" fillId="9" borderId="11" xfId="1" applyFont="1" applyFill="1" applyBorder="1" applyAlignment="1" applyProtection="1">
      <alignment horizontal="center" vertical="center" wrapText="1" readingOrder="1"/>
      <protection locked="0"/>
    </xf>
    <xf numFmtId="169" fontId="8" fillId="9" borderId="1" xfId="1" applyNumberFormat="1" applyFont="1" applyFill="1" applyBorder="1" applyAlignment="1" applyProtection="1">
      <alignment horizontal="center" vertical="center" wrapText="1" readingOrder="1"/>
      <protection locked="0"/>
    </xf>
    <xf numFmtId="169" fontId="8" fillId="9" borderId="6" xfId="1" applyNumberFormat="1" applyFont="1" applyFill="1" applyBorder="1" applyAlignment="1" applyProtection="1">
      <alignment horizontal="center" vertical="center" wrapText="1" readingOrder="1"/>
      <protection locked="0"/>
    </xf>
    <xf numFmtId="0" fontId="8" fillId="9" borderId="6" xfId="0" applyFont="1" applyFill="1" applyBorder="1" applyAlignment="1" applyProtection="1">
      <alignment horizontal="center" vertical="center" wrapText="1"/>
      <protection locked="0"/>
    </xf>
    <xf numFmtId="0" fontId="8" fillId="9" borderId="6" xfId="0" applyFont="1" applyFill="1" applyBorder="1" applyAlignment="1" applyProtection="1">
      <alignment horizontal="center" vertical="center" wrapText="1" readingOrder="1"/>
      <protection locked="0"/>
    </xf>
    <xf numFmtId="0" fontId="20" fillId="0" borderId="0" xfId="0" applyFont="1" applyAlignment="1">
      <alignment horizontal="center"/>
    </xf>
    <xf numFmtId="0" fontId="15" fillId="0" borderId="1" xfId="0" applyFont="1" applyBorder="1" applyAlignment="1">
      <alignment horizontal="left" wrapText="1"/>
    </xf>
    <xf numFmtId="0" fontId="21" fillId="14" borderId="0" xfId="0" applyFont="1" applyFill="1" applyAlignment="1">
      <alignment horizontal="left" vertical="center" wrapText="1"/>
    </xf>
    <xf numFmtId="0" fontId="8" fillId="9" borderId="8" xfId="0" applyFont="1" applyFill="1" applyBorder="1" applyAlignment="1">
      <alignment horizontal="center" vertical="center" wrapText="1"/>
    </xf>
    <xf numFmtId="0" fontId="8" fillId="9" borderId="1" xfId="0" applyFont="1" applyFill="1" applyBorder="1" applyAlignment="1">
      <alignment horizontal="center" vertical="center" wrapText="1"/>
    </xf>
    <xf numFmtId="14" fontId="8" fillId="9" borderId="1" xfId="0" applyNumberFormat="1" applyFont="1" applyFill="1" applyBorder="1" applyAlignment="1" applyProtection="1">
      <alignment horizontal="center" vertical="center" wrapText="1" readingOrder="1"/>
      <protection locked="0"/>
    </xf>
    <xf numFmtId="168" fontId="4" fillId="19" borderId="16" xfId="0" applyNumberFormat="1" applyFont="1" applyFill="1" applyBorder="1" applyAlignment="1">
      <alignment horizontal="center" vertical="center" wrapText="1"/>
    </xf>
    <xf numFmtId="168" fontId="4" fillId="19" borderId="17" xfId="0" applyNumberFormat="1" applyFont="1" applyFill="1" applyBorder="1" applyAlignment="1">
      <alignment horizontal="center" vertical="center" wrapText="1"/>
    </xf>
    <xf numFmtId="168" fontId="4" fillId="19" borderId="18" xfId="0" applyNumberFormat="1"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1" xfId="0" applyFont="1" applyFill="1" applyBorder="1" applyAlignment="1">
      <alignment horizontal="center" vertical="center" wrapText="1"/>
    </xf>
    <xf numFmtId="14" fontId="8" fillId="9" borderId="11" xfId="0" applyNumberFormat="1" applyFont="1" applyFill="1" applyBorder="1" applyAlignment="1" applyProtection="1">
      <alignment horizontal="center" vertical="center" wrapText="1" readingOrder="1"/>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43" fontId="8" fillId="0" borderId="6" xfId="1" applyFont="1" applyBorder="1" applyAlignment="1">
      <alignment horizontal="center" vertical="center" wrapText="1"/>
    </xf>
    <xf numFmtId="43" fontId="8" fillId="0" borderId="7" xfId="1" applyFont="1" applyBorder="1" applyAlignment="1">
      <alignment horizontal="center" vertical="center" wrapText="1"/>
    </xf>
    <xf numFmtId="43" fontId="8" fillId="0" borderId="4" xfId="1" applyFont="1" applyBorder="1" applyAlignment="1">
      <alignment horizontal="center" vertical="center" wrapText="1"/>
    </xf>
    <xf numFmtId="43" fontId="2" fillId="0" borderId="6" xfId="1" applyFont="1" applyBorder="1" applyAlignment="1">
      <alignment horizontal="center" vertical="center"/>
    </xf>
    <xf numFmtId="43" fontId="2" fillId="0" borderId="7" xfId="1" applyFont="1" applyBorder="1" applyAlignment="1">
      <alignment horizontal="center" vertical="center"/>
    </xf>
    <xf numFmtId="43" fontId="2" fillId="0" borderId="4" xfId="1" applyFont="1" applyBorder="1" applyAlignment="1">
      <alignment horizontal="center" vertical="center"/>
    </xf>
    <xf numFmtId="0" fontId="13" fillId="0" borderId="0" xfId="0" applyFont="1" applyAlignment="1">
      <alignment horizontal="center" vertical="center"/>
    </xf>
    <xf numFmtId="0" fontId="10" fillId="5" borderId="3" xfId="0" applyFont="1" applyFill="1" applyBorder="1" applyAlignment="1" applyProtection="1">
      <alignment horizontal="left" vertical="center"/>
      <protection locked="0"/>
    </xf>
    <xf numFmtId="0" fontId="10" fillId="5" borderId="14" xfId="0" applyFont="1" applyFill="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11" fillId="2" borderId="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22" fillId="2" borderId="3" xfId="0" applyFont="1" applyFill="1" applyBorder="1" applyAlignment="1">
      <alignment horizontal="center" vertical="center" wrapText="1"/>
    </xf>
    <xf numFmtId="0" fontId="22" fillId="2" borderId="14" xfId="0" applyFont="1" applyFill="1" applyBorder="1" applyAlignment="1">
      <alignment horizontal="center" vertical="center" wrapText="1"/>
    </xf>
    <xf numFmtId="2" fontId="11" fillId="2" borderId="3" xfId="0" applyNumberFormat="1" applyFont="1" applyFill="1" applyBorder="1" applyAlignment="1">
      <alignment horizontal="center" vertical="center"/>
    </xf>
    <xf numFmtId="2" fontId="11" fillId="2" borderId="14" xfId="0" applyNumberFormat="1" applyFont="1" applyFill="1" applyBorder="1" applyAlignment="1">
      <alignment horizontal="center" vertical="center"/>
    </xf>
  </cellXfs>
  <cellStyles count="9">
    <cellStyle name="BodyStyle" xfId="5" xr:uid="{00000000-0005-0000-0000-000000000000}"/>
    <cellStyle name="Currency" xfId="8" xr:uid="{00000000-0005-0000-0000-000001000000}"/>
    <cellStyle name="Énfasis1" xfId="3" builtinId="29"/>
    <cellStyle name="HeaderStyle" xfId="7" xr:uid="{00000000-0005-0000-0000-000003000000}"/>
    <cellStyle name="MainTitle" xfId="6" xr:uid="{00000000-0005-0000-0000-000004000000}"/>
    <cellStyle name="Millares" xfId="1" builtinId="3"/>
    <cellStyle name="Millares 2" xfId="4" xr:uid="{00000000-0005-0000-0000-000006000000}"/>
    <cellStyle name="Normal" xfId="0" builtinId="0"/>
    <cellStyle name="Porcentaje" xfId="2" builtinId="5"/>
  </cellStyles>
  <dxfs count="2">
    <dxf>
      <fill>
        <patternFill>
          <bgColor rgb="FFFF0000"/>
        </patternFill>
      </fill>
    </dxf>
    <dxf>
      <fill>
        <patternFill>
          <bgColor theme="9" tint="0.3999450666829432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uarios\adrreina\AppData\Local\Microsoft\Windows\INetCache\Content.Outlook\RPLGD13P\CUADROS%20PROYECCION%20NECESIDADES%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uarios\rinavarr\Desktop\BACK%20UP%20RICAURTE%20NAVARRO\PLAN%20COMPARS%202023\EJECUCION%20PRESUPUETAL%20A%20NIVEL%20DE%20US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1 NivelCen"/>
      <sheetName val="cuadro2 Regional"/>
      <sheetName val="cuadro3 Necesidades"/>
      <sheetName val="Cuadro 4. PAA"/>
      <sheetName val="Instructivo Cuadro 4. PAA"/>
      <sheetName val="cuadro 5 arriendo"/>
      <sheetName val="descriptor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1 NC"/>
      <sheetName val="Cuadro 2 Reg"/>
      <sheetName val="Cuadro 3 Arrendamiento"/>
      <sheetName val="Cuadro 4 Necesidades"/>
      <sheetName val="Cuadro 5 PAA"/>
      <sheetName val="EJECUC ASTRID 2023 26-07 (2"/>
      <sheetName val="EJECU NIVEL USOS 2023 31-07-23"/>
      <sheetName val="EJE 16-08-2023"/>
      <sheetName val="EJE ASTRID 8-08"/>
      <sheetName val="Hoja2"/>
      <sheetName val="Instructivo Cuadro 5 PAA"/>
      <sheetName val="PAA2023"/>
      <sheetName val="GASTSO C M NC"/>
      <sheetName val="SALDOS DISPONIBLES"/>
      <sheetName val="PENDIENTE DE CONTRATACIÓN"/>
    </sheetNames>
    <sheetDataSet>
      <sheetData sheetId="0">
        <row r="5">
          <cell r="D5">
            <v>0</v>
          </cell>
        </row>
      </sheetData>
      <sheetData sheetId="1">
        <row r="4">
          <cell r="I4">
            <v>48560292391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elly.fajardo@fiscali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7"/>
  <sheetViews>
    <sheetView tabSelected="1" topLeftCell="A44" zoomScale="68" zoomScaleNormal="68" zoomScaleSheetLayoutView="40" workbookViewId="0">
      <selection activeCell="A56" sqref="A56"/>
    </sheetView>
  </sheetViews>
  <sheetFormatPr baseColWidth="10" defaultColWidth="9.140625" defaultRowHeight="15" x14ac:dyDescent="0.25"/>
  <cols>
    <col min="1" max="1" width="25.42578125" style="252" customWidth="1"/>
    <col min="2" max="2" width="61" style="252" customWidth="1"/>
    <col min="3" max="6" width="18" style="252" customWidth="1"/>
    <col min="7" max="8" width="13.85546875" style="252" customWidth="1"/>
    <col min="9" max="10" width="21.140625" style="253" customWidth="1"/>
    <col min="11" max="11" width="13.28515625" style="252" customWidth="1"/>
    <col min="12" max="12" width="12.42578125" style="252" customWidth="1"/>
    <col min="13" max="13" width="33.28515625" style="252" customWidth="1"/>
    <col min="14" max="14" width="14.28515625" style="252" customWidth="1"/>
    <col min="15" max="15" width="38.28515625" style="252" customWidth="1"/>
    <col min="16" max="16" width="13.7109375" style="252" customWidth="1"/>
    <col min="17" max="17" width="24.42578125" style="252" customWidth="1"/>
    <col min="18" max="18" width="21.42578125" style="252" customWidth="1"/>
    <col min="19" max="19" width="17.28515625" style="252" customWidth="1"/>
    <col min="20" max="20" width="9.140625" style="248" customWidth="1"/>
  </cols>
  <sheetData>
    <row r="1" spans="1:19" x14ac:dyDescent="0.25">
      <c r="A1" s="254" t="s">
        <v>450</v>
      </c>
      <c r="B1" s="255"/>
      <c r="C1" s="255"/>
      <c r="D1" s="255"/>
      <c r="E1" s="255"/>
      <c r="F1" s="255"/>
      <c r="G1" s="255"/>
      <c r="H1" s="255"/>
      <c r="I1" s="256"/>
      <c r="J1" s="256"/>
      <c r="K1" s="255"/>
      <c r="L1" s="255"/>
      <c r="M1" s="255"/>
      <c r="N1" s="255"/>
      <c r="O1" s="255"/>
      <c r="P1" s="255"/>
      <c r="Q1" s="255"/>
      <c r="R1" s="255"/>
      <c r="S1" s="255"/>
    </row>
    <row r="2" spans="1:19" x14ac:dyDescent="0.25">
      <c r="A2" s="255"/>
      <c r="B2" s="255"/>
      <c r="C2" s="255"/>
      <c r="D2" s="255"/>
      <c r="E2" s="255"/>
      <c r="F2" s="255"/>
      <c r="G2" s="255"/>
      <c r="H2" s="255"/>
      <c r="I2" s="256"/>
      <c r="J2" s="256"/>
      <c r="K2" s="255"/>
      <c r="L2" s="255"/>
      <c r="M2" s="255"/>
      <c r="N2" s="255"/>
      <c r="O2" s="255"/>
      <c r="P2" s="255"/>
      <c r="Q2" s="255"/>
      <c r="R2" s="255"/>
      <c r="S2" s="255"/>
    </row>
    <row r="3" spans="1:19" x14ac:dyDescent="0.25">
      <c r="A3" s="255"/>
      <c r="B3" s="255"/>
      <c r="C3" s="255"/>
      <c r="D3" s="255"/>
      <c r="E3" s="255"/>
      <c r="F3" s="255"/>
      <c r="G3" s="255"/>
      <c r="H3" s="255"/>
      <c r="I3" s="256"/>
      <c r="J3" s="256"/>
      <c r="K3" s="255"/>
      <c r="L3" s="255"/>
      <c r="M3" s="255"/>
      <c r="N3" s="255"/>
      <c r="O3" s="255"/>
      <c r="P3" s="255"/>
      <c r="Q3" s="255"/>
      <c r="R3" s="255"/>
      <c r="S3" s="255"/>
    </row>
    <row r="4" spans="1:19" ht="178.5" x14ac:dyDescent="0.25">
      <c r="A4" s="191" t="s">
        <v>451</v>
      </c>
      <c r="B4" s="191" t="s">
        <v>452</v>
      </c>
      <c r="C4" s="191" t="s">
        <v>453</v>
      </c>
      <c r="D4" s="191" t="s">
        <v>454</v>
      </c>
      <c r="E4" s="191" t="s">
        <v>455</v>
      </c>
      <c r="F4" s="191" t="s">
        <v>456</v>
      </c>
      <c r="G4" s="191" t="s">
        <v>183</v>
      </c>
      <c r="H4" s="191" t="s">
        <v>184</v>
      </c>
      <c r="I4" s="192" t="s">
        <v>457</v>
      </c>
      <c r="J4" s="192" t="s">
        <v>458</v>
      </c>
      <c r="K4" s="191" t="s">
        <v>188</v>
      </c>
      <c r="L4" s="191" t="s">
        <v>189</v>
      </c>
      <c r="M4" s="191" t="s">
        <v>459</v>
      </c>
      <c r="N4" s="191" t="s">
        <v>460</v>
      </c>
      <c r="O4" s="191" t="s">
        <v>461</v>
      </c>
      <c r="P4" s="191" t="s">
        <v>462</v>
      </c>
      <c r="Q4" s="191" t="s">
        <v>463</v>
      </c>
      <c r="R4" s="191" t="s">
        <v>464</v>
      </c>
      <c r="S4" s="191" t="s">
        <v>465</v>
      </c>
    </row>
    <row r="5" spans="1:19" ht="76.5" x14ac:dyDescent="0.25">
      <c r="A5" s="193" t="s">
        <v>466</v>
      </c>
      <c r="B5" s="193" t="s">
        <v>467</v>
      </c>
      <c r="C5" s="193" t="s">
        <v>468</v>
      </c>
      <c r="D5" s="193" t="s">
        <v>468</v>
      </c>
      <c r="E5" s="193" t="s">
        <v>469</v>
      </c>
      <c r="F5" s="193" t="s">
        <v>470</v>
      </c>
      <c r="G5" s="193" t="s">
        <v>471</v>
      </c>
      <c r="H5" s="193" t="s">
        <v>472</v>
      </c>
      <c r="I5" s="206">
        <v>0</v>
      </c>
      <c r="J5" s="206">
        <v>0</v>
      </c>
      <c r="K5" s="193" t="s">
        <v>470</v>
      </c>
      <c r="L5" s="193" t="s">
        <v>470</v>
      </c>
      <c r="M5" s="193" t="s">
        <v>473</v>
      </c>
      <c r="N5" s="251"/>
      <c r="O5" s="193" t="s">
        <v>474</v>
      </c>
      <c r="P5" s="193" t="s">
        <v>475</v>
      </c>
      <c r="Q5" s="193" t="s">
        <v>476</v>
      </c>
      <c r="R5" s="193" t="s">
        <v>470</v>
      </c>
      <c r="S5" s="193" t="s">
        <v>477</v>
      </c>
    </row>
    <row r="6" spans="1:19" ht="51" x14ac:dyDescent="0.25">
      <c r="A6" s="193" t="s">
        <v>296</v>
      </c>
      <c r="B6" s="193" t="s">
        <v>478</v>
      </c>
      <c r="C6" s="193" t="s">
        <v>479</v>
      </c>
      <c r="D6" s="193" t="s">
        <v>479</v>
      </c>
      <c r="E6" s="193" t="s">
        <v>480</v>
      </c>
      <c r="F6" s="193" t="s">
        <v>470</v>
      </c>
      <c r="G6" s="193" t="s">
        <v>481</v>
      </c>
      <c r="H6" s="193" t="s">
        <v>468</v>
      </c>
      <c r="I6" s="206">
        <v>1400000000</v>
      </c>
      <c r="J6" s="206">
        <v>1400000000</v>
      </c>
      <c r="K6" s="193" t="s">
        <v>470</v>
      </c>
      <c r="L6" s="193" t="s">
        <v>470</v>
      </c>
      <c r="M6" s="193" t="s">
        <v>473</v>
      </c>
      <c r="N6" s="193" t="s">
        <v>482</v>
      </c>
      <c r="O6" s="193" t="s">
        <v>483</v>
      </c>
      <c r="P6" s="193" t="s">
        <v>484</v>
      </c>
      <c r="Q6" s="193" t="s">
        <v>485</v>
      </c>
      <c r="R6" s="193" t="s">
        <v>470</v>
      </c>
      <c r="S6" s="193" t="s">
        <v>477</v>
      </c>
    </row>
    <row r="7" spans="1:19" ht="51" x14ac:dyDescent="0.25">
      <c r="A7" s="193" t="s">
        <v>486</v>
      </c>
      <c r="B7" s="193" t="s">
        <v>305</v>
      </c>
      <c r="C7" s="193" t="s">
        <v>487</v>
      </c>
      <c r="D7" s="193" t="s">
        <v>479</v>
      </c>
      <c r="E7" s="193" t="s">
        <v>488</v>
      </c>
      <c r="F7" s="193" t="s">
        <v>470</v>
      </c>
      <c r="G7" s="193" t="s">
        <v>489</v>
      </c>
      <c r="H7" s="193" t="s">
        <v>468</v>
      </c>
      <c r="I7" s="206">
        <v>19375000</v>
      </c>
      <c r="J7" s="206">
        <v>19375000</v>
      </c>
      <c r="K7" s="193" t="s">
        <v>470</v>
      </c>
      <c r="L7" s="193" t="s">
        <v>470</v>
      </c>
      <c r="M7" s="193" t="s">
        <v>473</v>
      </c>
      <c r="N7" s="193" t="s">
        <v>482</v>
      </c>
      <c r="O7" s="193" t="s">
        <v>490</v>
      </c>
      <c r="P7" s="193" t="s">
        <v>475</v>
      </c>
      <c r="Q7" s="193" t="s">
        <v>491</v>
      </c>
      <c r="R7" s="193" t="s">
        <v>470</v>
      </c>
      <c r="S7" s="193" t="s">
        <v>477</v>
      </c>
    </row>
    <row r="8" spans="1:19" ht="63.75" x14ac:dyDescent="0.25">
      <c r="A8" s="193" t="s">
        <v>492</v>
      </c>
      <c r="B8" s="193" t="s">
        <v>493</v>
      </c>
      <c r="C8" s="193" t="s">
        <v>487</v>
      </c>
      <c r="D8" s="193" t="s">
        <v>479</v>
      </c>
      <c r="E8" s="193" t="s">
        <v>488</v>
      </c>
      <c r="F8" s="193" t="s">
        <v>470</v>
      </c>
      <c r="G8" s="193" t="s">
        <v>489</v>
      </c>
      <c r="H8" s="193" t="s">
        <v>468</v>
      </c>
      <c r="I8" s="206">
        <v>15400000</v>
      </c>
      <c r="J8" s="206">
        <v>15400000</v>
      </c>
      <c r="K8" s="193" t="s">
        <v>470</v>
      </c>
      <c r="L8" s="193" t="s">
        <v>470</v>
      </c>
      <c r="M8" s="193" t="s">
        <v>473</v>
      </c>
      <c r="N8" s="251"/>
      <c r="O8" s="193" t="s">
        <v>494</v>
      </c>
      <c r="P8" s="193" t="s">
        <v>475</v>
      </c>
      <c r="Q8" s="193" t="s">
        <v>495</v>
      </c>
      <c r="R8" s="193" t="s">
        <v>470</v>
      </c>
      <c r="S8" s="193" t="s">
        <v>477</v>
      </c>
    </row>
    <row r="9" spans="1:19" ht="51" x14ac:dyDescent="0.25">
      <c r="A9" s="193" t="s">
        <v>496</v>
      </c>
      <c r="B9" s="193" t="s">
        <v>311</v>
      </c>
      <c r="C9" s="193" t="s">
        <v>487</v>
      </c>
      <c r="D9" s="193" t="s">
        <v>479</v>
      </c>
      <c r="E9" s="193" t="s">
        <v>497</v>
      </c>
      <c r="F9" s="193" t="s">
        <v>470</v>
      </c>
      <c r="G9" s="193" t="s">
        <v>489</v>
      </c>
      <c r="H9" s="193" t="s">
        <v>468</v>
      </c>
      <c r="I9" s="206">
        <v>70000000</v>
      </c>
      <c r="J9" s="206">
        <v>70000000</v>
      </c>
      <c r="K9" s="193" t="s">
        <v>470</v>
      </c>
      <c r="L9" s="193" t="s">
        <v>470</v>
      </c>
      <c r="M9" s="193" t="s">
        <v>473</v>
      </c>
      <c r="N9" s="193" t="s">
        <v>482</v>
      </c>
      <c r="O9" s="193" t="s">
        <v>498</v>
      </c>
      <c r="P9" s="193" t="s">
        <v>475</v>
      </c>
      <c r="Q9" s="193" t="s">
        <v>499</v>
      </c>
      <c r="R9" s="193" t="s">
        <v>470</v>
      </c>
      <c r="S9" s="193" t="s">
        <v>477</v>
      </c>
    </row>
    <row r="10" spans="1:19" ht="38.25" x14ac:dyDescent="0.25">
      <c r="A10" s="193" t="s">
        <v>314</v>
      </c>
      <c r="B10" s="193" t="s">
        <v>315</v>
      </c>
      <c r="C10" s="193" t="s">
        <v>487</v>
      </c>
      <c r="D10" s="193" t="s">
        <v>479</v>
      </c>
      <c r="E10" s="193" t="s">
        <v>488</v>
      </c>
      <c r="F10" s="193" t="s">
        <v>470</v>
      </c>
      <c r="G10" s="193" t="s">
        <v>489</v>
      </c>
      <c r="H10" s="193" t="s">
        <v>468</v>
      </c>
      <c r="I10" s="206">
        <v>15000000</v>
      </c>
      <c r="J10" s="206">
        <v>15000000</v>
      </c>
      <c r="K10" s="193" t="s">
        <v>470</v>
      </c>
      <c r="L10" s="193" t="s">
        <v>470</v>
      </c>
      <c r="M10" s="193" t="s">
        <v>473</v>
      </c>
      <c r="N10" s="193" t="s">
        <v>482</v>
      </c>
      <c r="O10" s="193" t="s">
        <v>498</v>
      </c>
      <c r="P10" s="193" t="s">
        <v>475</v>
      </c>
      <c r="Q10" s="193" t="s">
        <v>499</v>
      </c>
      <c r="R10" s="193" t="s">
        <v>470</v>
      </c>
      <c r="S10" s="193" t="s">
        <v>477</v>
      </c>
    </row>
    <row r="11" spans="1:19" ht="114.75" x14ac:dyDescent="0.25">
      <c r="A11" s="193" t="s">
        <v>319</v>
      </c>
      <c r="B11" s="193" t="s">
        <v>500</v>
      </c>
      <c r="C11" s="193" t="s">
        <v>487</v>
      </c>
      <c r="D11" s="193" t="s">
        <v>479</v>
      </c>
      <c r="E11" s="193" t="s">
        <v>501</v>
      </c>
      <c r="F11" s="193" t="s">
        <v>470</v>
      </c>
      <c r="G11" s="193" t="s">
        <v>481</v>
      </c>
      <c r="H11" s="193" t="s">
        <v>468</v>
      </c>
      <c r="I11" s="206">
        <v>807000000</v>
      </c>
      <c r="J11" s="206">
        <v>807000000</v>
      </c>
      <c r="K11" s="193" t="s">
        <v>470</v>
      </c>
      <c r="L11" s="193" t="s">
        <v>470</v>
      </c>
      <c r="M11" s="193" t="s">
        <v>473</v>
      </c>
      <c r="N11" s="193" t="s">
        <v>482</v>
      </c>
      <c r="O11" s="193" t="s">
        <v>498</v>
      </c>
      <c r="P11" s="193" t="s">
        <v>475</v>
      </c>
      <c r="Q11" s="193" t="s">
        <v>499</v>
      </c>
      <c r="R11" s="193" t="s">
        <v>470</v>
      </c>
      <c r="S11" s="193" t="s">
        <v>477</v>
      </c>
    </row>
    <row r="12" spans="1:19" ht="51" x14ac:dyDescent="0.25">
      <c r="A12" s="193" t="s">
        <v>330</v>
      </c>
      <c r="B12" s="193" t="s">
        <v>331</v>
      </c>
      <c r="C12" s="193" t="s">
        <v>487</v>
      </c>
      <c r="D12" s="193" t="s">
        <v>479</v>
      </c>
      <c r="E12" s="193" t="s">
        <v>502</v>
      </c>
      <c r="F12" s="193" t="s">
        <v>470</v>
      </c>
      <c r="G12" s="193" t="s">
        <v>489</v>
      </c>
      <c r="H12" s="193" t="s">
        <v>468</v>
      </c>
      <c r="I12" s="206">
        <v>92000000</v>
      </c>
      <c r="J12" s="206">
        <v>92000000</v>
      </c>
      <c r="K12" s="193" t="s">
        <v>470</v>
      </c>
      <c r="L12" s="193" t="s">
        <v>470</v>
      </c>
      <c r="M12" s="193" t="s">
        <v>473</v>
      </c>
      <c r="N12" s="193" t="s">
        <v>482</v>
      </c>
      <c r="O12" s="193" t="s">
        <v>503</v>
      </c>
      <c r="P12" s="193" t="s">
        <v>475</v>
      </c>
      <c r="Q12" s="193" t="s">
        <v>504</v>
      </c>
      <c r="R12" s="193" t="s">
        <v>470</v>
      </c>
      <c r="S12" s="193" t="s">
        <v>477</v>
      </c>
    </row>
    <row r="13" spans="1:19" ht="63.75" x14ac:dyDescent="0.25">
      <c r="A13" s="193" t="s">
        <v>333</v>
      </c>
      <c r="B13" s="193" t="s">
        <v>334</v>
      </c>
      <c r="C13" s="193" t="s">
        <v>487</v>
      </c>
      <c r="D13" s="193" t="s">
        <v>479</v>
      </c>
      <c r="E13" s="193" t="s">
        <v>488</v>
      </c>
      <c r="F13" s="193" t="s">
        <v>470</v>
      </c>
      <c r="G13" s="193" t="s">
        <v>489</v>
      </c>
      <c r="H13" s="193" t="s">
        <v>468</v>
      </c>
      <c r="I13" s="206">
        <v>12300000</v>
      </c>
      <c r="J13" s="206">
        <v>12300000</v>
      </c>
      <c r="K13" s="193" t="s">
        <v>470</v>
      </c>
      <c r="L13" s="193" t="s">
        <v>470</v>
      </c>
      <c r="M13" s="193" t="s">
        <v>473</v>
      </c>
      <c r="N13" s="193" t="s">
        <v>482</v>
      </c>
      <c r="O13" s="193" t="s">
        <v>490</v>
      </c>
      <c r="P13" s="193" t="s">
        <v>475</v>
      </c>
      <c r="Q13" s="193" t="s">
        <v>491</v>
      </c>
      <c r="R13" s="193" t="s">
        <v>470</v>
      </c>
      <c r="S13" s="193" t="s">
        <v>477</v>
      </c>
    </row>
    <row r="14" spans="1:19" ht="51" x14ac:dyDescent="0.25">
      <c r="A14" s="193" t="s">
        <v>505</v>
      </c>
      <c r="B14" s="193" t="s">
        <v>337</v>
      </c>
      <c r="C14" s="193" t="s">
        <v>487</v>
      </c>
      <c r="D14" s="193" t="s">
        <v>479</v>
      </c>
      <c r="E14" s="193" t="s">
        <v>488</v>
      </c>
      <c r="F14" s="193" t="s">
        <v>470</v>
      </c>
      <c r="G14" s="193" t="s">
        <v>489</v>
      </c>
      <c r="H14" s="193" t="s">
        <v>468</v>
      </c>
      <c r="I14" s="206">
        <v>7200000</v>
      </c>
      <c r="J14" s="206">
        <v>7200000</v>
      </c>
      <c r="K14" s="193" t="s">
        <v>470</v>
      </c>
      <c r="L14" s="193" t="s">
        <v>470</v>
      </c>
      <c r="M14" s="193" t="s">
        <v>473</v>
      </c>
      <c r="N14" s="193" t="s">
        <v>482</v>
      </c>
      <c r="O14" s="193" t="s">
        <v>490</v>
      </c>
      <c r="P14" s="193" t="s">
        <v>475</v>
      </c>
      <c r="Q14" s="193" t="s">
        <v>491</v>
      </c>
      <c r="R14" s="193" t="s">
        <v>470</v>
      </c>
      <c r="S14" s="193" t="s">
        <v>477</v>
      </c>
    </row>
    <row r="15" spans="1:19" ht="51" x14ac:dyDescent="0.25">
      <c r="A15" s="193" t="s">
        <v>506</v>
      </c>
      <c r="B15" s="193" t="s">
        <v>338</v>
      </c>
      <c r="C15" s="193" t="s">
        <v>487</v>
      </c>
      <c r="D15" s="193" t="s">
        <v>479</v>
      </c>
      <c r="E15" s="193" t="s">
        <v>488</v>
      </c>
      <c r="F15" s="193" t="s">
        <v>470</v>
      </c>
      <c r="G15" s="193" t="s">
        <v>489</v>
      </c>
      <c r="H15" s="193" t="s">
        <v>468</v>
      </c>
      <c r="I15" s="206">
        <v>6300000</v>
      </c>
      <c r="J15" s="206">
        <v>6300000</v>
      </c>
      <c r="K15" s="193" t="s">
        <v>470</v>
      </c>
      <c r="L15" s="193" t="s">
        <v>470</v>
      </c>
      <c r="M15" s="193" t="s">
        <v>473</v>
      </c>
      <c r="N15" s="193" t="s">
        <v>482</v>
      </c>
      <c r="O15" s="193" t="s">
        <v>490</v>
      </c>
      <c r="P15" s="193" t="s">
        <v>475</v>
      </c>
      <c r="Q15" s="193" t="s">
        <v>491</v>
      </c>
      <c r="R15" s="193" t="s">
        <v>470</v>
      </c>
      <c r="S15" s="193" t="s">
        <v>477</v>
      </c>
    </row>
    <row r="16" spans="1:19" ht="51" x14ac:dyDescent="0.25">
      <c r="A16" s="193" t="s">
        <v>507</v>
      </c>
      <c r="B16" s="193" t="s">
        <v>340</v>
      </c>
      <c r="C16" s="193" t="s">
        <v>487</v>
      </c>
      <c r="D16" s="193" t="s">
        <v>479</v>
      </c>
      <c r="E16" s="193" t="s">
        <v>508</v>
      </c>
      <c r="F16" s="193" t="s">
        <v>470</v>
      </c>
      <c r="G16" s="193" t="s">
        <v>489</v>
      </c>
      <c r="H16" s="193" t="s">
        <v>468</v>
      </c>
      <c r="I16" s="206">
        <v>87200000</v>
      </c>
      <c r="J16" s="206">
        <v>87200000</v>
      </c>
      <c r="K16" s="193" t="s">
        <v>470</v>
      </c>
      <c r="L16" s="193" t="s">
        <v>470</v>
      </c>
      <c r="M16" s="193" t="s">
        <v>473</v>
      </c>
      <c r="N16" s="193" t="s">
        <v>482</v>
      </c>
      <c r="O16" s="193" t="s">
        <v>498</v>
      </c>
      <c r="P16" s="193" t="s">
        <v>475</v>
      </c>
      <c r="Q16" s="193" t="s">
        <v>499</v>
      </c>
      <c r="R16" s="193" t="s">
        <v>470</v>
      </c>
      <c r="S16" s="193" t="s">
        <v>477</v>
      </c>
    </row>
    <row r="17" spans="1:19" ht="51" x14ac:dyDescent="0.25">
      <c r="A17" s="193" t="s">
        <v>342</v>
      </c>
      <c r="B17" s="193" t="s">
        <v>509</v>
      </c>
      <c r="C17" s="193" t="s">
        <v>487</v>
      </c>
      <c r="D17" s="193" t="s">
        <v>479</v>
      </c>
      <c r="E17" s="193" t="s">
        <v>488</v>
      </c>
      <c r="F17" s="193" t="s">
        <v>470</v>
      </c>
      <c r="G17" s="193" t="s">
        <v>489</v>
      </c>
      <c r="H17" s="193" t="s">
        <v>468</v>
      </c>
      <c r="I17" s="206">
        <v>10000000</v>
      </c>
      <c r="J17" s="206">
        <v>10000000</v>
      </c>
      <c r="K17" s="193" t="s">
        <v>470</v>
      </c>
      <c r="L17" s="193" t="s">
        <v>470</v>
      </c>
      <c r="M17" s="193" t="s">
        <v>473</v>
      </c>
      <c r="N17" s="193" t="s">
        <v>482</v>
      </c>
      <c r="O17" s="193" t="s">
        <v>510</v>
      </c>
      <c r="P17" s="193" t="s">
        <v>475</v>
      </c>
      <c r="Q17" s="193" t="s">
        <v>511</v>
      </c>
      <c r="R17" s="193" t="s">
        <v>470</v>
      </c>
      <c r="S17" s="193" t="s">
        <v>477</v>
      </c>
    </row>
    <row r="18" spans="1:19" ht="51" x14ac:dyDescent="0.25">
      <c r="A18" s="193" t="s">
        <v>512</v>
      </c>
      <c r="B18" s="193" t="s">
        <v>345</v>
      </c>
      <c r="C18" s="193" t="s">
        <v>487</v>
      </c>
      <c r="D18" s="193" t="s">
        <v>479</v>
      </c>
      <c r="E18" s="193" t="s">
        <v>513</v>
      </c>
      <c r="F18" s="193" t="s">
        <v>470</v>
      </c>
      <c r="G18" s="193" t="s">
        <v>489</v>
      </c>
      <c r="H18" s="193" t="s">
        <v>468</v>
      </c>
      <c r="I18" s="206">
        <v>68000000</v>
      </c>
      <c r="J18" s="206">
        <v>68000000</v>
      </c>
      <c r="K18" s="193" t="s">
        <v>470</v>
      </c>
      <c r="L18" s="193" t="s">
        <v>470</v>
      </c>
      <c r="M18" s="193" t="s">
        <v>473</v>
      </c>
      <c r="N18" s="193" t="s">
        <v>482</v>
      </c>
      <c r="O18" s="193" t="s">
        <v>514</v>
      </c>
      <c r="P18" s="193" t="s">
        <v>475</v>
      </c>
      <c r="Q18" s="193" t="s">
        <v>515</v>
      </c>
      <c r="R18" s="193" t="s">
        <v>470</v>
      </c>
      <c r="S18" s="193" t="s">
        <v>477</v>
      </c>
    </row>
    <row r="19" spans="1:19" ht="51" x14ac:dyDescent="0.25">
      <c r="A19" s="193" t="s">
        <v>348</v>
      </c>
      <c r="B19" s="193" t="s">
        <v>349</v>
      </c>
      <c r="C19" s="193" t="s">
        <v>487</v>
      </c>
      <c r="D19" s="193" t="s">
        <v>479</v>
      </c>
      <c r="E19" s="193" t="s">
        <v>516</v>
      </c>
      <c r="F19" s="193" t="s">
        <v>470</v>
      </c>
      <c r="G19" s="193" t="s">
        <v>481</v>
      </c>
      <c r="H19" s="193" t="s">
        <v>468</v>
      </c>
      <c r="I19" s="206">
        <v>177047340</v>
      </c>
      <c r="J19" s="206">
        <v>177047340</v>
      </c>
      <c r="K19" s="193" t="s">
        <v>470</v>
      </c>
      <c r="L19" s="193" t="s">
        <v>470</v>
      </c>
      <c r="M19" s="193" t="s">
        <v>473</v>
      </c>
      <c r="N19" s="193" t="s">
        <v>482</v>
      </c>
      <c r="O19" s="193" t="s">
        <v>517</v>
      </c>
      <c r="P19" s="193" t="s">
        <v>475</v>
      </c>
      <c r="Q19" s="193" t="s">
        <v>518</v>
      </c>
      <c r="R19" s="193" t="s">
        <v>470</v>
      </c>
      <c r="S19" s="193" t="s">
        <v>477</v>
      </c>
    </row>
    <row r="20" spans="1:19" ht="51" x14ac:dyDescent="0.25">
      <c r="A20" s="193" t="s">
        <v>519</v>
      </c>
      <c r="B20" s="193" t="s">
        <v>352</v>
      </c>
      <c r="C20" s="193" t="s">
        <v>487</v>
      </c>
      <c r="D20" s="193" t="s">
        <v>479</v>
      </c>
      <c r="E20" s="193" t="s">
        <v>488</v>
      </c>
      <c r="F20" s="193" t="s">
        <v>470</v>
      </c>
      <c r="G20" s="193" t="s">
        <v>489</v>
      </c>
      <c r="H20" s="193" t="s">
        <v>468</v>
      </c>
      <c r="I20" s="206">
        <v>6600000</v>
      </c>
      <c r="J20" s="206">
        <v>6600000</v>
      </c>
      <c r="K20" s="193" t="s">
        <v>470</v>
      </c>
      <c r="L20" s="193" t="s">
        <v>470</v>
      </c>
      <c r="M20" s="193" t="s">
        <v>473</v>
      </c>
      <c r="N20" s="193" t="s">
        <v>482</v>
      </c>
      <c r="O20" s="193" t="s">
        <v>490</v>
      </c>
      <c r="P20" s="193" t="s">
        <v>475</v>
      </c>
      <c r="Q20" s="193" t="s">
        <v>491</v>
      </c>
      <c r="R20" s="193" t="s">
        <v>470</v>
      </c>
      <c r="S20" s="193" t="s">
        <v>477</v>
      </c>
    </row>
    <row r="21" spans="1:19" ht="51" x14ac:dyDescent="0.25">
      <c r="A21" s="193" t="s">
        <v>520</v>
      </c>
      <c r="B21" s="193" t="s">
        <v>353</v>
      </c>
      <c r="C21" s="193" t="s">
        <v>487</v>
      </c>
      <c r="D21" s="193" t="s">
        <v>479</v>
      </c>
      <c r="E21" s="193" t="s">
        <v>521</v>
      </c>
      <c r="F21" s="193" t="s">
        <v>470</v>
      </c>
      <c r="G21" s="193" t="s">
        <v>489</v>
      </c>
      <c r="H21" s="193" t="s">
        <v>468</v>
      </c>
      <c r="I21" s="206">
        <v>63750000</v>
      </c>
      <c r="J21" s="206">
        <v>63750000</v>
      </c>
      <c r="K21" s="193" t="s">
        <v>470</v>
      </c>
      <c r="L21" s="193" t="s">
        <v>470</v>
      </c>
      <c r="M21" s="193" t="s">
        <v>473</v>
      </c>
      <c r="N21" s="193" t="s">
        <v>482</v>
      </c>
      <c r="O21" s="193" t="s">
        <v>494</v>
      </c>
      <c r="P21" s="193" t="s">
        <v>475</v>
      </c>
      <c r="Q21" s="193" t="s">
        <v>495</v>
      </c>
      <c r="R21" s="193" t="s">
        <v>470</v>
      </c>
      <c r="S21" s="193" t="s">
        <v>477</v>
      </c>
    </row>
    <row r="22" spans="1:19" ht="51" x14ac:dyDescent="0.25">
      <c r="A22" s="193" t="s">
        <v>522</v>
      </c>
      <c r="B22" s="193" t="s">
        <v>523</v>
      </c>
      <c r="C22" s="193" t="s">
        <v>487</v>
      </c>
      <c r="D22" s="193" t="s">
        <v>479</v>
      </c>
      <c r="E22" s="193" t="s">
        <v>488</v>
      </c>
      <c r="F22" s="193" t="s">
        <v>470</v>
      </c>
      <c r="G22" s="193" t="s">
        <v>489</v>
      </c>
      <c r="H22" s="193" t="s">
        <v>468</v>
      </c>
      <c r="I22" s="206">
        <v>16200000</v>
      </c>
      <c r="J22" s="206">
        <v>16200000</v>
      </c>
      <c r="K22" s="193" t="s">
        <v>470</v>
      </c>
      <c r="L22" s="193" t="s">
        <v>470</v>
      </c>
      <c r="M22" s="193" t="s">
        <v>473</v>
      </c>
      <c r="N22" s="193" t="s">
        <v>482</v>
      </c>
      <c r="O22" s="193" t="s">
        <v>490</v>
      </c>
      <c r="P22" s="193" t="s">
        <v>475</v>
      </c>
      <c r="Q22" s="193" t="s">
        <v>491</v>
      </c>
      <c r="R22" s="193" t="s">
        <v>470</v>
      </c>
      <c r="S22" s="193" t="s">
        <v>477</v>
      </c>
    </row>
    <row r="23" spans="1:19" ht="51" x14ac:dyDescent="0.25">
      <c r="A23" s="193" t="s">
        <v>524</v>
      </c>
      <c r="B23" s="193" t="s">
        <v>354</v>
      </c>
      <c r="C23" s="193" t="s">
        <v>487</v>
      </c>
      <c r="D23" s="193" t="s">
        <v>479</v>
      </c>
      <c r="E23" s="193" t="s">
        <v>525</v>
      </c>
      <c r="F23" s="193" t="s">
        <v>470</v>
      </c>
      <c r="G23" s="193" t="s">
        <v>489</v>
      </c>
      <c r="H23" s="193" t="s">
        <v>468</v>
      </c>
      <c r="I23" s="206">
        <v>95000000</v>
      </c>
      <c r="J23" s="206">
        <v>95000000</v>
      </c>
      <c r="K23" s="193" t="s">
        <v>470</v>
      </c>
      <c r="L23" s="193" t="s">
        <v>470</v>
      </c>
      <c r="M23" s="193" t="s">
        <v>473</v>
      </c>
      <c r="N23" s="193" t="s">
        <v>482</v>
      </c>
      <c r="O23" s="193" t="s">
        <v>498</v>
      </c>
      <c r="P23" s="193" t="s">
        <v>475</v>
      </c>
      <c r="Q23" s="193" t="s">
        <v>499</v>
      </c>
      <c r="R23" s="193" t="s">
        <v>470</v>
      </c>
      <c r="S23" s="193" t="s">
        <v>477</v>
      </c>
    </row>
    <row r="24" spans="1:19" ht="63.75" x14ac:dyDescent="0.25">
      <c r="A24" s="193" t="s">
        <v>526</v>
      </c>
      <c r="B24" s="193" t="s">
        <v>355</v>
      </c>
      <c r="C24" s="193" t="s">
        <v>487</v>
      </c>
      <c r="D24" s="193" t="s">
        <v>527</v>
      </c>
      <c r="E24" s="193" t="s">
        <v>528</v>
      </c>
      <c r="F24" s="193" t="s">
        <v>470</v>
      </c>
      <c r="G24" s="193" t="s">
        <v>481</v>
      </c>
      <c r="H24" s="193" t="s">
        <v>468</v>
      </c>
      <c r="I24" s="206">
        <v>210000000</v>
      </c>
      <c r="J24" s="206">
        <v>210000000</v>
      </c>
      <c r="K24" s="193" t="s">
        <v>470</v>
      </c>
      <c r="L24" s="193" t="s">
        <v>470</v>
      </c>
      <c r="M24" s="193" t="s">
        <v>473</v>
      </c>
      <c r="N24" s="193" t="s">
        <v>482</v>
      </c>
      <c r="O24" s="193" t="s">
        <v>503</v>
      </c>
      <c r="P24" s="193" t="s">
        <v>475</v>
      </c>
      <c r="Q24" s="193" t="s">
        <v>504</v>
      </c>
      <c r="R24" s="193" t="s">
        <v>470</v>
      </c>
      <c r="S24" s="193" t="s">
        <v>477</v>
      </c>
    </row>
    <row r="25" spans="1:19" ht="51" x14ac:dyDescent="0.25">
      <c r="A25" s="193" t="s">
        <v>529</v>
      </c>
      <c r="B25" s="193" t="s">
        <v>358</v>
      </c>
      <c r="C25" s="193" t="s">
        <v>487</v>
      </c>
      <c r="D25" s="193" t="s">
        <v>479</v>
      </c>
      <c r="E25" s="193" t="s">
        <v>488</v>
      </c>
      <c r="F25" s="193" t="s">
        <v>470</v>
      </c>
      <c r="G25" s="193" t="s">
        <v>489</v>
      </c>
      <c r="H25" s="193" t="s">
        <v>468</v>
      </c>
      <c r="I25" s="206">
        <v>30000018</v>
      </c>
      <c r="J25" s="206">
        <v>30000018</v>
      </c>
      <c r="K25" s="193" t="s">
        <v>470</v>
      </c>
      <c r="L25" s="193" t="s">
        <v>470</v>
      </c>
      <c r="M25" s="193" t="s">
        <v>473</v>
      </c>
      <c r="N25" s="193" t="s">
        <v>482</v>
      </c>
      <c r="O25" s="193" t="s">
        <v>498</v>
      </c>
      <c r="P25" s="193" t="s">
        <v>475</v>
      </c>
      <c r="Q25" s="193" t="s">
        <v>499</v>
      </c>
      <c r="R25" s="193" t="s">
        <v>470</v>
      </c>
      <c r="S25" s="193" t="s">
        <v>477</v>
      </c>
    </row>
    <row r="26" spans="1:19" ht="76.5" x14ac:dyDescent="0.25">
      <c r="A26" s="193" t="s">
        <v>359</v>
      </c>
      <c r="B26" s="193" t="s">
        <v>530</v>
      </c>
      <c r="C26" s="193" t="s">
        <v>487</v>
      </c>
      <c r="D26" s="193" t="s">
        <v>472</v>
      </c>
      <c r="E26" s="193" t="s">
        <v>531</v>
      </c>
      <c r="F26" s="193" t="s">
        <v>470</v>
      </c>
      <c r="G26" s="193" t="s">
        <v>532</v>
      </c>
      <c r="H26" s="193" t="s">
        <v>468</v>
      </c>
      <c r="I26" s="206">
        <v>1782500000</v>
      </c>
      <c r="J26" s="206">
        <v>1782500000</v>
      </c>
      <c r="K26" s="193" t="s">
        <v>470</v>
      </c>
      <c r="L26" s="193" t="s">
        <v>470</v>
      </c>
      <c r="M26" s="193" t="s">
        <v>473</v>
      </c>
      <c r="N26" s="193" t="s">
        <v>482</v>
      </c>
      <c r="O26" s="193" t="s">
        <v>533</v>
      </c>
      <c r="P26" s="193" t="s">
        <v>475</v>
      </c>
      <c r="Q26" s="193" t="s">
        <v>534</v>
      </c>
      <c r="R26" s="193" t="s">
        <v>470</v>
      </c>
      <c r="S26" s="193" t="s">
        <v>477</v>
      </c>
    </row>
    <row r="27" spans="1:19" ht="76.5" x14ac:dyDescent="0.25">
      <c r="A27" s="193" t="s">
        <v>535</v>
      </c>
      <c r="B27" s="193" t="s">
        <v>363</v>
      </c>
      <c r="C27" s="193" t="s">
        <v>487</v>
      </c>
      <c r="D27" s="193" t="s">
        <v>479</v>
      </c>
      <c r="E27" s="193" t="s">
        <v>502</v>
      </c>
      <c r="F27" s="193" t="s">
        <v>470</v>
      </c>
      <c r="G27" s="193" t="s">
        <v>489</v>
      </c>
      <c r="H27" s="193" t="s">
        <v>468</v>
      </c>
      <c r="I27" s="206">
        <v>115443368</v>
      </c>
      <c r="J27" s="206">
        <v>115443368</v>
      </c>
      <c r="K27" s="193" t="s">
        <v>470</v>
      </c>
      <c r="L27" s="193" t="s">
        <v>470</v>
      </c>
      <c r="M27" s="193" t="s">
        <v>473</v>
      </c>
      <c r="N27" s="193" t="s">
        <v>482</v>
      </c>
      <c r="O27" s="193" t="s">
        <v>517</v>
      </c>
      <c r="P27" s="193" t="s">
        <v>475</v>
      </c>
      <c r="Q27" s="193" t="s">
        <v>518</v>
      </c>
      <c r="R27" s="193" t="s">
        <v>470</v>
      </c>
      <c r="S27" s="193" t="s">
        <v>477</v>
      </c>
    </row>
    <row r="28" spans="1:19" ht="51" x14ac:dyDescent="0.25">
      <c r="A28" s="193" t="s">
        <v>536</v>
      </c>
      <c r="B28" s="193" t="s">
        <v>537</v>
      </c>
      <c r="C28" s="193" t="s">
        <v>468</v>
      </c>
      <c r="D28" s="193" t="s">
        <v>487</v>
      </c>
      <c r="E28" s="193" t="s">
        <v>501</v>
      </c>
      <c r="F28" s="193" t="s">
        <v>470</v>
      </c>
      <c r="G28" s="193" t="s">
        <v>489</v>
      </c>
      <c r="H28" s="193" t="s">
        <v>468</v>
      </c>
      <c r="I28" s="206">
        <v>6000000</v>
      </c>
      <c r="J28" s="206">
        <v>6000000</v>
      </c>
      <c r="K28" s="193" t="s">
        <v>470</v>
      </c>
      <c r="L28" s="193" t="s">
        <v>470</v>
      </c>
      <c r="M28" s="193" t="s">
        <v>473</v>
      </c>
      <c r="N28" s="193" t="s">
        <v>482</v>
      </c>
      <c r="O28" s="193" t="s">
        <v>538</v>
      </c>
      <c r="P28" s="193" t="s">
        <v>475</v>
      </c>
      <c r="Q28" s="193" t="s">
        <v>539</v>
      </c>
      <c r="R28" s="193" t="s">
        <v>470</v>
      </c>
      <c r="S28" s="193" t="s">
        <v>477</v>
      </c>
    </row>
    <row r="29" spans="1:19" ht="51" x14ac:dyDescent="0.25">
      <c r="A29" s="193" t="s">
        <v>366</v>
      </c>
      <c r="B29" s="193" t="s">
        <v>367</v>
      </c>
      <c r="C29" s="193" t="s">
        <v>487</v>
      </c>
      <c r="D29" s="193" t="s">
        <v>479</v>
      </c>
      <c r="E29" s="193" t="s">
        <v>501</v>
      </c>
      <c r="F29" s="193" t="s">
        <v>470</v>
      </c>
      <c r="G29" s="193" t="s">
        <v>489</v>
      </c>
      <c r="H29" s="193" t="s">
        <v>468</v>
      </c>
      <c r="I29" s="206">
        <v>10098000</v>
      </c>
      <c r="J29" s="206">
        <v>10098000</v>
      </c>
      <c r="K29" s="193" t="s">
        <v>470</v>
      </c>
      <c r="L29" s="193" t="s">
        <v>470</v>
      </c>
      <c r="M29" s="193" t="s">
        <v>473</v>
      </c>
      <c r="N29" s="193" t="s">
        <v>482</v>
      </c>
      <c r="O29" s="193" t="s">
        <v>540</v>
      </c>
      <c r="P29" s="193" t="s">
        <v>475</v>
      </c>
      <c r="Q29" s="193" t="s">
        <v>541</v>
      </c>
      <c r="R29" s="193" t="s">
        <v>470</v>
      </c>
      <c r="S29" s="193" t="s">
        <v>477</v>
      </c>
    </row>
    <row r="30" spans="1:19" ht="51" x14ac:dyDescent="0.25">
      <c r="A30" s="193" t="s">
        <v>542</v>
      </c>
      <c r="B30" s="193" t="s">
        <v>369</v>
      </c>
      <c r="C30" s="193" t="s">
        <v>543</v>
      </c>
      <c r="D30" s="193" t="s">
        <v>543</v>
      </c>
      <c r="E30" s="193" t="s">
        <v>480</v>
      </c>
      <c r="F30" s="193" t="s">
        <v>470</v>
      </c>
      <c r="G30" s="193" t="s">
        <v>489</v>
      </c>
      <c r="H30" s="193" t="s">
        <v>468</v>
      </c>
      <c r="I30" s="206">
        <v>15000000</v>
      </c>
      <c r="J30" s="206">
        <v>15000000</v>
      </c>
      <c r="K30" s="193" t="s">
        <v>470</v>
      </c>
      <c r="L30" s="193" t="s">
        <v>470</v>
      </c>
      <c r="M30" s="193" t="s">
        <v>473</v>
      </c>
      <c r="N30" s="193" t="s">
        <v>482</v>
      </c>
      <c r="O30" s="193" t="s">
        <v>540</v>
      </c>
      <c r="P30" s="193" t="s">
        <v>475</v>
      </c>
      <c r="Q30" s="193" t="s">
        <v>541</v>
      </c>
      <c r="R30" s="193" t="s">
        <v>470</v>
      </c>
      <c r="S30" s="193" t="s">
        <v>477</v>
      </c>
    </row>
    <row r="31" spans="1:19" ht="25.5" x14ac:dyDescent="0.25">
      <c r="A31" s="193" t="s">
        <v>544</v>
      </c>
      <c r="B31" s="193" t="s">
        <v>371</v>
      </c>
      <c r="C31" s="193" t="s">
        <v>487</v>
      </c>
      <c r="D31" s="193" t="s">
        <v>479</v>
      </c>
      <c r="E31" s="193" t="s">
        <v>502</v>
      </c>
      <c r="F31" s="193" t="s">
        <v>470</v>
      </c>
      <c r="G31" s="193" t="s">
        <v>489</v>
      </c>
      <c r="H31" s="193" t="s">
        <v>468</v>
      </c>
      <c r="I31" s="206">
        <v>20000000</v>
      </c>
      <c r="J31" s="206">
        <v>20000000</v>
      </c>
      <c r="K31" s="193" t="s">
        <v>470</v>
      </c>
      <c r="L31" s="193" t="s">
        <v>470</v>
      </c>
      <c r="M31" s="193" t="s">
        <v>473</v>
      </c>
      <c r="N31" s="193" t="s">
        <v>482</v>
      </c>
      <c r="O31" s="193" t="s">
        <v>514</v>
      </c>
      <c r="P31" s="193" t="s">
        <v>475</v>
      </c>
      <c r="Q31" s="193" t="s">
        <v>515</v>
      </c>
      <c r="R31" s="193" t="s">
        <v>470</v>
      </c>
      <c r="S31" s="193" t="s">
        <v>477</v>
      </c>
    </row>
    <row r="32" spans="1:19" ht="114.75" x14ac:dyDescent="0.25">
      <c r="A32" s="193" t="s">
        <v>545</v>
      </c>
      <c r="B32" s="193" t="s">
        <v>373</v>
      </c>
      <c r="C32" s="193" t="s">
        <v>546</v>
      </c>
      <c r="D32" s="193" t="s">
        <v>546</v>
      </c>
      <c r="E32" s="193" t="s">
        <v>547</v>
      </c>
      <c r="F32" s="193" t="s">
        <v>470</v>
      </c>
      <c r="G32" s="193" t="s">
        <v>471</v>
      </c>
      <c r="H32" s="193" t="s">
        <v>468</v>
      </c>
      <c r="I32" s="206">
        <v>5215000</v>
      </c>
      <c r="J32" s="206">
        <v>5215000</v>
      </c>
      <c r="K32" s="193" t="s">
        <v>470</v>
      </c>
      <c r="L32" s="193" t="s">
        <v>470</v>
      </c>
      <c r="M32" s="193" t="s">
        <v>473</v>
      </c>
      <c r="N32" s="193" t="s">
        <v>482</v>
      </c>
      <c r="O32" s="193" t="s">
        <v>538</v>
      </c>
      <c r="P32" s="193" t="s">
        <v>475</v>
      </c>
      <c r="Q32" s="193" t="s">
        <v>539</v>
      </c>
      <c r="R32" s="193" t="s">
        <v>470</v>
      </c>
      <c r="S32" s="193" t="s">
        <v>477</v>
      </c>
    </row>
    <row r="33" spans="1:19" ht="51" x14ac:dyDescent="0.25">
      <c r="A33" s="193" t="s">
        <v>548</v>
      </c>
      <c r="B33" s="193" t="s">
        <v>549</v>
      </c>
      <c r="C33" s="193" t="s">
        <v>487</v>
      </c>
      <c r="D33" s="193" t="s">
        <v>527</v>
      </c>
      <c r="E33" s="193" t="s">
        <v>516</v>
      </c>
      <c r="F33" s="193" t="s">
        <v>470</v>
      </c>
      <c r="G33" s="193" t="s">
        <v>550</v>
      </c>
      <c r="H33" s="193" t="s">
        <v>468</v>
      </c>
      <c r="I33" s="206">
        <v>250000000</v>
      </c>
      <c r="J33" s="206">
        <v>250000000</v>
      </c>
      <c r="K33" s="193" t="s">
        <v>470</v>
      </c>
      <c r="L33" s="193" t="s">
        <v>470</v>
      </c>
      <c r="M33" s="193" t="s">
        <v>473</v>
      </c>
      <c r="N33" s="193" t="s">
        <v>482</v>
      </c>
      <c r="O33" s="193" t="s">
        <v>514</v>
      </c>
      <c r="P33" s="193" t="s">
        <v>475</v>
      </c>
      <c r="Q33" s="193" t="s">
        <v>515</v>
      </c>
      <c r="R33" s="193" t="s">
        <v>470</v>
      </c>
      <c r="S33" s="193" t="s">
        <v>477</v>
      </c>
    </row>
    <row r="34" spans="1:19" ht="51" x14ac:dyDescent="0.25">
      <c r="A34" s="193" t="s">
        <v>551</v>
      </c>
      <c r="B34" s="193" t="s">
        <v>379</v>
      </c>
      <c r="C34" s="193" t="s">
        <v>487</v>
      </c>
      <c r="D34" s="193" t="s">
        <v>479</v>
      </c>
      <c r="E34" s="193" t="s">
        <v>502</v>
      </c>
      <c r="F34" s="193" t="s">
        <v>470</v>
      </c>
      <c r="G34" s="193" t="s">
        <v>489</v>
      </c>
      <c r="H34" s="251"/>
      <c r="I34" s="206">
        <v>100000000</v>
      </c>
      <c r="J34" s="206">
        <v>100000000</v>
      </c>
      <c r="K34" s="193" t="s">
        <v>470</v>
      </c>
      <c r="L34" s="193" t="s">
        <v>470</v>
      </c>
      <c r="M34" s="193" t="s">
        <v>473</v>
      </c>
      <c r="N34" s="193" t="s">
        <v>482</v>
      </c>
      <c r="O34" s="193" t="s">
        <v>498</v>
      </c>
      <c r="P34" s="193" t="s">
        <v>475</v>
      </c>
      <c r="Q34" s="193" t="s">
        <v>499</v>
      </c>
      <c r="R34" s="193" t="s">
        <v>470</v>
      </c>
      <c r="S34" s="193" t="s">
        <v>477</v>
      </c>
    </row>
    <row r="35" spans="1:19" ht="51" x14ac:dyDescent="0.25">
      <c r="A35" s="193" t="s">
        <v>552</v>
      </c>
      <c r="B35" s="193" t="s">
        <v>381</v>
      </c>
      <c r="C35" s="193" t="s">
        <v>487</v>
      </c>
      <c r="D35" s="193" t="s">
        <v>479</v>
      </c>
      <c r="E35" s="193" t="s">
        <v>502</v>
      </c>
      <c r="F35" s="193" t="s">
        <v>470</v>
      </c>
      <c r="G35" s="193" t="s">
        <v>550</v>
      </c>
      <c r="H35" s="193" t="s">
        <v>468</v>
      </c>
      <c r="I35" s="206">
        <v>250000000</v>
      </c>
      <c r="J35" s="206">
        <v>250000000</v>
      </c>
      <c r="K35" s="193" t="s">
        <v>470</v>
      </c>
      <c r="L35" s="193" t="s">
        <v>470</v>
      </c>
      <c r="M35" s="193" t="s">
        <v>473</v>
      </c>
      <c r="N35" s="193" t="s">
        <v>482</v>
      </c>
      <c r="O35" s="193" t="s">
        <v>514</v>
      </c>
      <c r="P35" s="193" t="s">
        <v>475</v>
      </c>
      <c r="Q35" s="193" t="s">
        <v>515</v>
      </c>
      <c r="R35" s="193" t="s">
        <v>470</v>
      </c>
      <c r="S35" s="193" t="s">
        <v>477</v>
      </c>
    </row>
    <row r="36" spans="1:19" ht="51" x14ac:dyDescent="0.25">
      <c r="A36" s="193" t="s">
        <v>419</v>
      </c>
      <c r="B36" s="193" t="s">
        <v>742</v>
      </c>
      <c r="C36" s="193" t="s">
        <v>543</v>
      </c>
      <c r="D36" s="193" t="s">
        <v>670</v>
      </c>
      <c r="E36" s="193" t="s">
        <v>521</v>
      </c>
      <c r="F36" s="193" t="s">
        <v>470</v>
      </c>
      <c r="G36" s="193" t="s">
        <v>489</v>
      </c>
      <c r="H36" s="193" t="s">
        <v>468</v>
      </c>
      <c r="I36" s="206">
        <v>40500000</v>
      </c>
      <c r="J36" s="206">
        <v>40500000</v>
      </c>
      <c r="K36" s="193" t="s">
        <v>470</v>
      </c>
      <c r="L36" s="193" t="s">
        <v>470</v>
      </c>
      <c r="M36" s="193" t="s">
        <v>473</v>
      </c>
      <c r="N36" s="193" t="s">
        <v>482</v>
      </c>
      <c r="O36" s="193" t="s">
        <v>533</v>
      </c>
      <c r="P36" s="193" t="s">
        <v>475</v>
      </c>
      <c r="Q36" s="193" t="s">
        <v>534</v>
      </c>
      <c r="R36" s="193" t="s">
        <v>470</v>
      </c>
      <c r="S36" s="193" t="s">
        <v>477</v>
      </c>
    </row>
    <row r="37" spans="1:19" ht="51" x14ac:dyDescent="0.25">
      <c r="A37" s="193" t="s">
        <v>668</v>
      </c>
      <c r="B37" s="193" t="s">
        <v>669</v>
      </c>
      <c r="C37" s="193" t="s">
        <v>543</v>
      </c>
      <c r="D37" s="193" t="s">
        <v>670</v>
      </c>
      <c r="E37" s="193" t="s">
        <v>480</v>
      </c>
      <c r="F37" s="193" t="s">
        <v>470</v>
      </c>
      <c r="G37" s="193" t="s">
        <v>489</v>
      </c>
      <c r="H37" s="193" t="s">
        <v>468</v>
      </c>
      <c r="I37" s="206">
        <v>50768000</v>
      </c>
      <c r="J37" s="206">
        <v>50768000</v>
      </c>
      <c r="K37" s="193" t="s">
        <v>470</v>
      </c>
      <c r="L37" s="193" t="s">
        <v>470</v>
      </c>
      <c r="M37" s="193" t="s">
        <v>473</v>
      </c>
      <c r="N37" s="193" t="s">
        <v>482</v>
      </c>
      <c r="O37" s="193" t="s">
        <v>498</v>
      </c>
      <c r="P37" s="193" t="s">
        <v>475</v>
      </c>
      <c r="Q37" s="193" t="s">
        <v>499</v>
      </c>
      <c r="R37" s="193" t="s">
        <v>470</v>
      </c>
      <c r="S37" s="193" t="s">
        <v>477</v>
      </c>
    </row>
    <row r="38" spans="1:19" ht="51" x14ac:dyDescent="0.25">
      <c r="A38" s="193" t="s">
        <v>553</v>
      </c>
      <c r="B38" s="193" t="s">
        <v>386</v>
      </c>
      <c r="C38" s="193" t="s">
        <v>487</v>
      </c>
      <c r="D38" s="193" t="s">
        <v>479</v>
      </c>
      <c r="E38" s="193" t="s">
        <v>531</v>
      </c>
      <c r="F38" s="193" t="s">
        <v>470</v>
      </c>
      <c r="G38" s="193" t="s">
        <v>489</v>
      </c>
      <c r="H38" s="193" t="s">
        <v>468</v>
      </c>
      <c r="I38" s="206">
        <v>95000000</v>
      </c>
      <c r="J38" s="206">
        <v>95000000</v>
      </c>
      <c r="K38" s="193" t="s">
        <v>470</v>
      </c>
      <c r="L38" s="193" t="s">
        <v>470</v>
      </c>
      <c r="M38" s="193" t="s">
        <v>473</v>
      </c>
      <c r="N38" s="193" t="s">
        <v>482</v>
      </c>
      <c r="O38" s="193" t="s">
        <v>498</v>
      </c>
      <c r="P38" s="193" t="s">
        <v>475</v>
      </c>
      <c r="Q38" s="193" t="s">
        <v>499</v>
      </c>
      <c r="R38" s="193" t="s">
        <v>470</v>
      </c>
      <c r="S38" s="193" t="s">
        <v>477</v>
      </c>
    </row>
    <row r="39" spans="1:19" ht="51" x14ac:dyDescent="0.25">
      <c r="A39" s="193" t="s">
        <v>389</v>
      </c>
      <c r="B39" s="193" t="s">
        <v>390</v>
      </c>
      <c r="C39" s="193" t="s">
        <v>487</v>
      </c>
      <c r="D39" s="193" t="s">
        <v>479</v>
      </c>
      <c r="E39" s="193" t="s">
        <v>531</v>
      </c>
      <c r="F39" s="193" t="s">
        <v>470</v>
      </c>
      <c r="G39" s="193" t="s">
        <v>481</v>
      </c>
      <c r="H39" s="193" t="s">
        <v>468</v>
      </c>
      <c r="I39" s="206">
        <v>176550000</v>
      </c>
      <c r="J39" s="206">
        <v>176550000</v>
      </c>
      <c r="K39" s="193" t="s">
        <v>470</v>
      </c>
      <c r="L39" s="193" t="s">
        <v>470</v>
      </c>
      <c r="M39" s="193" t="s">
        <v>473</v>
      </c>
      <c r="N39" s="193" t="s">
        <v>482</v>
      </c>
      <c r="O39" s="193" t="s">
        <v>554</v>
      </c>
      <c r="P39" s="193" t="s">
        <v>475</v>
      </c>
      <c r="Q39" s="193" t="s">
        <v>555</v>
      </c>
      <c r="R39" s="193" t="s">
        <v>470</v>
      </c>
      <c r="S39" s="193" t="s">
        <v>477</v>
      </c>
    </row>
    <row r="40" spans="1:19" ht="51" x14ac:dyDescent="0.25">
      <c r="A40" s="193" t="s">
        <v>393</v>
      </c>
      <c r="B40" s="193" t="s">
        <v>556</v>
      </c>
      <c r="C40" s="193" t="s">
        <v>487</v>
      </c>
      <c r="D40" s="193" t="s">
        <v>479</v>
      </c>
      <c r="E40" s="193" t="s">
        <v>531</v>
      </c>
      <c r="F40" s="193" t="s">
        <v>470</v>
      </c>
      <c r="G40" s="193" t="s">
        <v>489</v>
      </c>
      <c r="H40" s="193" t="s">
        <v>468</v>
      </c>
      <c r="I40" s="206">
        <v>15000000</v>
      </c>
      <c r="J40" s="206">
        <v>15000000</v>
      </c>
      <c r="K40" s="193" t="s">
        <v>470</v>
      </c>
      <c r="L40" s="193" t="s">
        <v>470</v>
      </c>
      <c r="M40" s="193" t="s">
        <v>473</v>
      </c>
      <c r="N40" s="193" t="s">
        <v>482</v>
      </c>
      <c r="O40" s="193" t="s">
        <v>494</v>
      </c>
      <c r="P40" s="193" t="s">
        <v>475</v>
      </c>
      <c r="Q40" s="193" t="s">
        <v>495</v>
      </c>
      <c r="R40" s="193" t="s">
        <v>470</v>
      </c>
      <c r="S40" s="193" t="s">
        <v>477</v>
      </c>
    </row>
    <row r="41" spans="1:19" ht="76.5" x14ac:dyDescent="0.25">
      <c r="A41" s="193" t="s">
        <v>557</v>
      </c>
      <c r="B41" s="193" t="s">
        <v>397</v>
      </c>
      <c r="C41" s="193" t="s">
        <v>487</v>
      </c>
      <c r="D41" s="193" t="s">
        <v>487</v>
      </c>
      <c r="E41" s="193" t="s">
        <v>501</v>
      </c>
      <c r="F41" s="193" t="s">
        <v>470</v>
      </c>
      <c r="G41" s="193" t="s">
        <v>471</v>
      </c>
      <c r="H41" s="193" t="s">
        <v>468</v>
      </c>
      <c r="I41" s="206">
        <v>1500000000</v>
      </c>
      <c r="J41" s="206">
        <v>1500000000</v>
      </c>
      <c r="K41" s="193" t="s">
        <v>470</v>
      </c>
      <c r="L41" s="193" t="s">
        <v>470</v>
      </c>
      <c r="M41" s="193" t="s">
        <v>473</v>
      </c>
      <c r="N41" s="193" t="s">
        <v>482</v>
      </c>
      <c r="O41" s="193" t="s">
        <v>558</v>
      </c>
      <c r="P41" s="193" t="s">
        <v>475</v>
      </c>
      <c r="Q41" s="193" t="s">
        <v>559</v>
      </c>
      <c r="R41" s="193" t="s">
        <v>470</v>
      </c>
      <c r="S41" s="193" t="s">
        <v>477</v>
      </c>
    </row>
    <row r="42" spans="1:19" ht="51" x14ac:dyDescent="0.25">
      <c r="A42" s="193" t="s">
        <v>560</v>
      </c>
      <c r="B42" s="193" t="s">
        <v>561</v>
      </c>
      <c r="C42" s="193" t="s">
        <v>468</v>
      </c>
      <c r="D42" s="193" t="s">
        <v>468</v>
      </c>
      <c r="E42" s="193" t="s">
        <v>562</v>
      </c>
      <c r="F42" s="193" t="s">
        <v>470</v>
      </c>
      <c r="G42" s="193" t="s">
        <v>471</v>
      </c>
      <c r="H42" s="193" t="s">
        <v>468</v>
      </c>
      <c r="I42" s="206">
        <v>18964152</v>
      </c>
      <c r="J42" s="206">
        <v>18964152</v>
      </c>
      <c r="K42" s="193" t="s">
        <v>470</v>
      </c>
      <c r="L42" s="193" t="s">
        <v>470</v>
      </c>
      <c r="M42" s="193" t="s">
        <v>473</v>
      </c>
      <c r="N42" s="193" t="s">
        <v>482</v>
      </c>
      <c r="O42" s="193" t="s">
        <v>563</v>
      </c>
      <c r="P42" s="193" t="s">
        <v>475</v>
      </c>
      <c r="Q42" s="193" t="s">
        <v>564</v>
      </c>
      <c r="R42" s="193" t="s">
        <v>470</v>
      </c>
      <c r="S42" s="193" t="s">
        <v>477</v>
      </c>
    </row>
    <row r="43" spans="1:19" ht="76.5" x14ac:dyDescent="0.25">
      <c r="A43" s="193" t="s">
        <v>466</v>
      </c>
      <c r="B43" s="193" t="s">
        <v>565</v>
      </c>
      <c r="C43" s="193" t="s">
        <v>468</v>
      </c>
      <c r="D43" s="193" t="s">
        <v>468</v>
      </c>
      <c r="E43" s="193" t="s">
        <v>469</v>
      </c>
      <c r="F43" s="193" t="s">
        <v>470</v>
      </c>
      <c r="G43" s="193" t="s">
        <v>471</v>
      </c>
      <c r="H43" s="193" t="s">
        <v>472</v>
      </c>
      <c r="I43" s="206">
        <v>0</v>
      </c>
      <c r="J43" s="206">
        <v>0</v>
      </c>
      <c r="K43" s="193" t="s">
        <v>470</v>
      </c>
      <c r="L43" s="193" t="s">
        <v>470</v>
      </c>
      <c r="M43" s="193" t="s">
        <v>473</v>
      </c>
      <c r="N43" s="193" t="s">
        <v>482</v>
      </c>
      <c r="O43" s="193" t="s">
        <v>566</v>
      </c>
      <c r="P43" s="193" t="s">
        <v>475</v>
      </c>
      <c r="Q43" s="193" t="s">
        <v>567</v>
      </c>
      <c r="R43" s="193" t="s">
        <v>470</v>
      </c>
      <c r="S43" s="193" t="s">
        <v>477</v>
      </c>
    </row>
    <row r="44" spans="1:19" ht="51" x14ac:dyDescent="0.25">
      <c r="A44" s="193" t="s">
        <v>466</v>
      </c>
      <c r="B44" s="193" t="s">
        <v>568</v>
      </c>
      <c r="C44" s="193" t="s">
        <v>487</v>
      </c>
      <c r="D44" s="193" t="s">
        <v>487</v>
      </c>
      <c r="E44" s="193" t="s">
        <v>501</v>
      </c>
      <c r="F44" s="193" t="s">
        <v>470</v>
      </c>
      <c r="G44" s="193" t="s">
        <v>471</v>
      </c>
      <c r="H44" s="193" t="s">
        <v>472</v>
      </c>
      <c r="I44" s="206">
        <v>0</v>
      </c>
      <c r="J44" s="206">
        <v>0</v>
      </c>
      <c r="K44" s="193" t="s">
        <v>470</v>
      </c>
      <c r="L44" s="193" t="s">
        <v>470</v>
      </c>
      <c r="M44" s="193" t="s">
        <v>473</v>
      </c>
      <c r="N44" s="193" t="s">
        <v>482</v>
      </c>
      <c r="O44" s="193" t="s">
        <v>569</v>
      </c>
      <c r="P44" s="193" t="s">
        <v>570</v>
      </c>
      <c r="Q44" s="193" t="s">
        <v>571</v>
      </c>
      <c r="R44" s="193" t="s">
        <v>470</v>
      </c>
      <c r="S44" s="193" t="s">
        <v>477</v>
      </c>
    </row>
    <row r="45" spans="1:19" ht="76.5" x14ac:dyDescent="0.25">
      <c r="A45" s="193" t="s">
        <v>466</v>
      </c>
      <c r="B45" s="193" t="s">
        <v>572</v>
      </c>
      <c r="C45" s="193" t="s">
        <v>487</v>
      </c>
      <c r="D45" s="193" t="s">
        <v>487</v>
      </c>
      <c r="E45" s="193" t="s">
        <v>469</v>
      </c>
      <c r="F45" s="193" t="s">
        <v>470</v>
      </c>
      <c r="G45" s="193" t="s">
        <v>471</v>
      </c>
      <c r="H45" s="193" t="s">
        <v>472</v>
      </c>
      <c r="I45" s="206">
        <v>0</v>
      </c>
      <c r="J45" s="206">
        <v>0</v>
      </c>
      <c r="K45" s="193" t="s">
        <v>470</v>
      </c>
      <c r="L45" s="193" t="s">
        <v>470</v>
      </c>
      <c r="M45" s="193" t="s">
        <v>473</v>
      </c>
      <c r="N45" s="193" t="s">
        <v>482</v>
      </c>
      <c r="O45" s="193" t="s">
        <v>566</v>
      </c>
      <c r="P45" s="193" t="s">
        <v>570</v>
      </c>
      <c r="Q45" s="193" t="s">
        <v>567</v>
      </c>
      <c r="R45" s="193" t="s">
        <v>470</v>
      </c>
      <c r="S45" s="193" t="s">
        <v>477</v>
      </c>
    </row>
    <row r="46" spans="1:19" ht="76.5" x14ac:dyDescent="0.25">
      <c r="A46" s="193" t="s">
        <v>466</v>
      </c>
      <c r="B46" s="193" t="s">
        <v>622</v>
      </c>
      <c r="C46" s="193" t="s">
        <v>479</v>
      </c>
      <c r="D46" s="193" t="s">
        <v>479</v>
      </c>
      <c r="E46" s="193" t="s">
        <v>623</v>
      </c>
      <c r="F46" s="193" t="s">
        <v>470</v>
      </c>
      <c r="G46" s="193" t="s">
        <v>471</v>
      </c>
      <c r="H46" s="193" t="s">
        <v>472</v>
      </c>
      <c r="I46" s="206">
        <v>0</v>
      </c>
      <c r="J46" s="206">
        <v>0</v>
      </c>
      <c r="K46" s="193" t="s">
        <v>470</v>
      </c>
      <c r="L46" s="193" t="s">
        <v>470</v>
      </c>
      <c r="M46" s="193" t="s">
        <v>473</v>
      </c>
      <c r="N46" s="193" t="s">
        <v>482</v>
      </c>
      <c r="O46" s="193" t="s">
        <v>624</v>
      </c>
      <c r="P46" s="193" t="s">
        <v>475</v>
      </c>
      <c r="Q46" s="193" t="s">
        <v>625</v>
      </c>
      <c r="R46" s="193" t="s">
        <v>470</v>
      </c>
      <c r="S46" s="193" t="s">
        <v>477</v>
      </c>
    </row>
    <row r="47" spans="1:19" ht="38.25" x14ac:dyDescent="0.25">
      <c r="A47" s="193" t="s">
        <v>466</v>
      </c>
      <c r="B47" s="193" t="s">
        <v>626</v>
      </c>
      <c r="C47" s="193" t="s">
        <v>479</v>
      </c>
      <c r="D47" s="193" t="s">
        <v>479</v>
      </c>
      <c r="E47" s="193" t="s">
        <v>627</v>
      </c>
      <c r="F47" s="193" t="s">
        <v>470</v>
      </c>
      <c r="G47" s="193" t="s">
        <v>471</v>
      </c>
      <c r="H47" s="193" t="s">
        <v>472</v>
      </c>
      <c r="I47" s="206">
        <v>0</v>
      </c>
      <c r="J47" s="206">
        <v>0</v>
      </c>
      <c r="K47" s="193" t="s">
        <v>470</v>
      </c>
      <c r="L47" s="193" t="s">
        <v>470</v>
      </c>
      <c r="M47" s="193" t="s">
        <v>473</v>
      </c>
      <c r="N47" s="193" t="s">
        <v>482</v>
      </c>
      <c r="O47" s="193" t="s">
        <v>628</v>
      </c>
      <c r="P47" s="193" t="s">
        <v>475</v>
      </c>
      <c r="Q47" s="193" t="s">
        <v>629</v>
      </c>
      <c r="R47" s="193" t="s">
        <v>470</v>
      </c>
      <c r="S47" s="193" t="s">
        <v>477</v>
      </c>
    </row>
    <row r="48" spans="1:19" ht="89.25" x14ac:dyDescent="0.25">
      <c r="A48" s="193" t="s">
        <v>630</v>
      </c>
      <c r="B48" s="193" t="s">
        <v>631</v>
      </c>
      <c r="C48" s="193" t="s">
        <v>527</v>
      </c>
      <c r="D48" s="193" t="s">
        <v>472</v>
      </c>
      <c r="E48" s="193" t="s">
        <v>480</v>
      </c>
      <c r="F48" s="193" t="s">
        <v>470</v>
      </c>
      <c r="G48" s="193" t="s">
        <v>632</v>
      </c>
      <c r="H48" s="193" t="s">
        <v>468</v>
      </c>
      <c r="I48" s="206">
        <v>204500000</v>
      </c>
      <c r="J48" s="206">
        <v>204500000</v>
      </c>
      <c r="K48" s="193" t="s">
        <v>470</v>
      </c>
      <c r="L48" s="193" t="s">
        <v>470</v>
      </c>
      <c r="M48" s="193" t="s">
        <v>473</v>
      </c>
      <c r="N48" s="193" t="s">
        <v>482</v>
      </c>
      <c r="O48" s="193" t="s">
        <v>533</v>
      </c>
      <c r="P48" s="193" t="s">
        <v>475</v>
      </c>
      <c r="Q48" s="193" t="s">
        <v>534</v>
      </c>
      <c r="R48" s="193" t="s">
        <v>470</v>
      </c>
      <c r="S48" s="193" t="s">
        <v>477</v>
      </c>
    </row>
    <row r="49" spans="1:19" ht="76.5" x14ac:dyDescent="0.25">
      <c r="A49" s="193" t="s">
        <v>466</v>
      </c>
      <c r="B49" s="193" t="s">
        <v>634</v>
      </c>
      <c r="C49" s="193" t="s">
        <v>527</v>
      </c>
      <c r="D49" s="193" t="s">
        <v>527</v>
      </c>
      <c r="E49" s="193" t="s">
        <v>469</v>
      </c>
      <c r="F49" s="193" t="s">
        <v>470</v>
      </c>
      <c r="G49" s="193" t="s">
        <v>471</v>
      </c>
      <c r="H49" s="193" t="s">
        <v>472</v>
      </c>
      <c r="I49" s="206">
        <v>0</v>
      </c>
      <c r="J49" s="206">
        <v>0</v>
      </c>
      <c r="K49" s="193" t="s">
        <v>470</v>
      </c>
      <c r="L49" s="193" t="s">
        <v>470</v>
      </c>
      <c r="M49" s="193" t="s">
        <v>473</v>
      </c>
      <c r="N49" s="193" t="s">
        <v>482</v>
      </c>
      <c r="O49" s="193" t="s">
        <v>635</v>
      </c>
      <c r="P49" s="193" t="s">
        <v>475</v>
      </c>
      <c r="Q49" s="193" t="s">
        <v>629</v>
      </c>
      <c r="R49" s="193" t="s">
        <v>470</v>
      </c>
      <c r="S49" s="193" t="s">
        <v>477</v>
      </c>
    </row>
    <row r="50" spans="1:19" ht="89.25" x14ac:dyDescent="0.25">
      <c r="A50" s="193" t="s">
        <v>466</v>
      </c>
      <c r="B50" s="193" t="s">
        <v>636</v>
      </c>
      <c r="C50" s="193" t="s">
        <v>527</v>
      </c>
      <c r="D50" s="193" t="s">
        <v>527</v>
      </c>
      <c r="E50" s="193" t="s">
        <v>469</v>
      </c>
      <c r="F50" s="193" t="s">
        <v>470</v>
      </c>
      <c r="G50" s="193" t="s">
        <v>471</v>
      </c>
      <c r="H50" s="193" t="s">
        <v>472</v>
      </c>
      <c r="I50" s="206">
        <v>0</v>
      </c>
      <c r="J50" s="206">
        <v>0</v>
      </c>
      <c r="K50" s="193" t="s">
        <v>470</v>
      </c>
      <c r="L50" s="193" t="s">
        <v>470</v>
      </c>
      <c r="M50" s="193" t="s">
        <v>473</v>
      </c>
      <c r="N50" s="193" t="s">
        <v>482</v>
      </c>
      <c r="O50" s="193" t="s">
        <v>637</v>
      </c>
      <c r="P50" s="193" t="s">
        <v>638</v>
      </c>
      <c r="Q50" s="193" t="s">
        <v>567</v>
      </c>
      <c r="R50" s="193" t="s">
        <v>470</v>
      </c>
      <c r="S50" s="193" t="s">
        <v>477</v>
      </c>
    </row>
    <row r="51" spans="1:19" ht="38.25" x14ac:dyDescent="0.25">
      <c r="A51" s="193" t="s">
        <v>466</v>
      </c>
      <c r="B51" s="193" t="s">
        <v>639</v>
      </c>
      <c r="C51" s="193" t="s">
        <v>527</v>
      </c>
      <c r="D51" s="193" t="s">
        <v>527</v>
      </c>
      <c r="E51" s="193" t="s">
        <v>502</v>
      </c>
      <c r="F51" s="193" t="s">
        <v>470</v>
      </c>
      <c r="G51" s="193" t="s">
        <v>471</v>
      </c>
      <c r="H51" s="193" t="s">
        <v>472</v>
      </c>
      <c r="I51" s="206">
        <v>0</v>
      </c>
      <c r="J51" s="206">
        <v>0</v>
      </c>
      <c r="K51" s="193" t="s">
        <v>470</v>
      </c>
      <c r="L51" s="193" t="s">
        <v>470</v>
      </c>
      <c r="M51" s="193" t="s">
        <v>473</v>
      </c>
      <c r="N51" s="193" t="s">
        <v>482</v>
      </c>
      <c r="O51" s="193" t="s">
        <v>640</v>
      </c>
      <c r="P51" s="193" t="s">
        <v>475</v>
      </c>
      <c r="Q51" s="193" t="s">
        <v>534</v>
      </c>
      <c r="R51" s="193" t="s">
        <v>470</v>
      </c>
      <c r="S51" s="193" t="s">
        <v>477</v>
      </c>
    </row>
    <row r="52" spans="1:19" ht="25.5" x14ac:dyDescent="0.25">
      <c r="A52" s="193" t="s">
        <v>466</v>
      </c>
      <c r="B52" s="193" t="s">
        <v>641</v>
      </c>
      <c r="C52" s="193" t="s">
        <v>527</v>
      </c>
      <c r="D52" s="193" t="s">
        <v>527</v>
      </c>
      <c r="E52" s="193" t="s">
        <v>502</v>
      </c>
      <c r="F52" s="193" t="s">
        <v>470</v>
      </c>
      <c r="G52" s="193" t="s">
        <v>471</v>
      </c>
      <c r="H52" s="193" t="s">
        <v>472</v>
      </c>
      <c r="I52" s="206">
        <v>0</v>
      </c>
      <c r="J52" s="206">
        <v>0</v>
      </c>
      <c r="K52" s="193" t="s">
        <v>470</v>
      </c>
      <c r="L52" s="193" t="s">
        <v>470</v>
      </c>
      <c r="M52" s="193" t="s">
        <v>473</v>
      </c>
      <c r="N52" s="193" t="s">
        <v>482</v>
      </c>
      <c r="O52" s="193" t="s">
        <v>635</v>
      </c>
      <c r="P52" s="193" t="s">
        <v>475</v>
      </c>
      <c r="Q52" s="193" t="s">
        <v>629</v>
      </c>
      <c r="R52" s="193" t="s">
        <v>470</v>
      </c>
      <c r="S52" s="193" t="s">
        <v>477</v>
      </c>
    </row>
    <row r="53" spans="1:19" ht="51" x14ac:dyDescent="0.25">
      <c r="A53" s="193" t="s">
        <v>654</v>
      </c>
      <c r="B53" s="193" t="s">
        <v>655</v>
      </c>
      <c r="C53" s="193" t="s">
        <v>527</v>
      </c>
      <c r="D53" s="193" t="s">
        <v>527</v>
      </c>
      <c r="E53" s="193" t="s">
        <v>531</v>
      </c>
      <c r="F53" s="193" t="s">
        <v>470</v>
      </c>
      <c r="G53" s="193" t="s">
        <v>471</v>
      </c>
      <c r="H53" s="193" t="s">
        <v>472</v>
      </c>
      <c r="I53" s="206">
        <v>0</v>
      </c>
      <c r="J53" s="206">
        <v>0</v>
      </c>
      <c r="K53" s="193" t="s">
        <v>470</v>
      </c>
      <c r="L53" s="193" t="s">
        <v>470</v>
      </c>
      <c r="M53" s="193" t="s">
        <v>473</v>
      </c>
      <c r="N53" s="193" t="s">
        <v>482</v>
      </c>
      <c r="O53" s="193" t="s">
        <v>656</v>
      </c>
      <c r="P53" s="193" t="s">
        <v>475</v>
      </c>
      <c r="Q53" s="193" t="s">
        <v>657</v>
      </c>
      <c r="R53" s="193" t="s">
        <v>470</v>
      </c>
      <c r="S53" s="193" t="s">
        <v>477</v>
      </c>
    </row>
    <row r="54" spans="1:19" ht="51" x14ac:dyDescent="0.25">
      <c r="A54" s="193" t="s">
        <v>560</v>
      </c>
      <c r="B54" s="193" t="s">
        <v>671</v>
      </c>
      <c r="C54" s="193" t="s">
        <v>472</v>
      </c>
      <c r="D54" s="193" t="s">
        <v>472</v>
      </c>
      <c r="E54" s="193" t="s">
        <v>672</v>
      </c>
      <c r="F54" s="193" t="s">
        <v>470</v>
      </c>
      <c r="G54" s="193" t="s">
        <v>471</v>
      </c>
      <c r="H54" s="193" t="s">
        <v>468</v>
      </c>
      <c r="I54" s="206">
        <v>33187266</v>
      </c>
      <c r="J54" s="206">
        <v>33187266</v>
      </c>
      <c r="K54" s="193" t="s">
        <v>470</v>
      </c>
      <c r="L54" s="193" t="s">
        <v>470</v>
      </c>
      <c r="M54" s="193" t="s">
        <v>473</v>
      </c>
      <c r="N54" s="193" t="s">
        <v>482</v>
      </c>
      <c r="O54" s="193" t="s">
        <v>563</v>
      </c>
      <c r="P54" s="193" t="s">
        <v>475</v>
      </c>
      <c r="Q54" s="193" t="s">
        <v>564</v>
      </c>
      <c r="R54" s="193" t="s">
        <v>470</v>
      </c>
      <c r="S54" s="193" t="s">
        <v>477</v>
      </c>
    </row>
    <row r="55" spans="1:19" ht="51" x14ac:dyDescent="0.25">
      <c r="A55" s="193" t="s">
        <v>673</v>
      </c>
      <c r="B55" s="193" t="s">
        <v>674</v>
      </c>
      <c r="C55" s="193" t="s">
        <v>543</v>
      </c>
      <c r="D55" s="193" t="s">
        <v>670</v>
      </c>
      <c r="E55" s="193" t="s">
        <v>675</v>
      </c>
      <c r="F55" s="193" t="s">
        <v>470</v>
      </c>
      <c r="G55" s="193" t="s">
        <v>489</v>
      </c>
      <c r="H55" s="193" t="s">
        <v>468</v>
      </c>
      <c r="I55" s="206">
        <v>40000000</v>
      </c>
      <c r="J55" s="206">
        <v>40000000</v>
      </c>
      <c r="K55" s="193" t="s">
        <v>470</v>
      </c>
      <c r="L55" s="193" t="s">
        <v>470</v>
      </c>
      <c r="M55" s="193" t="s">
        <v>473</v>
      </c>
      <c r="N55" s="193" t="s">
        <v>482</v>
      </c>
      <c r="O55" s="193" t="s">
        <v>514</v>
      </c>
      <c r="P55" s="193" t="s">
        <v>475</v>
      </c>
      <c r="Q55" s="193" t="s">
        <v>515</v>
      </c>
      <c r="R55" s="193" t="s">
        <v>470</v>
      </c>
      <c r="S55" s="193" t="s">
        <v>477</v>
      </c>
    </row>
    <row r="56" spans="1:19" ht="102" x14ac:dyDescent="0.25">
      <c r="A56" s="193" t="s">
        <v>466</v>
      </c>
      <c r="B56" s="193" t="s">
        <v>743</v>
      </c>
      <c r="C56" s="193" t="s">
        <v>543</v>
      </c>
      <c r="D56" s="193" t="s">
        <v>543</v>
      </c>
      <c r="E56" s="193" t="s">
        <v>480</v>
      </c>
      <c r="F56" s="193" t="s">
        <v>470</v>
      </c>
      <c r="G56" s="193" t="s">
        <v>471</v>
      </c>
      <c r="H56" s="193" t="s">
        <v>472</v>
      </c>
      <c r="I56" s="206">
        <v>0</v>
      </c>
      <c r="J56" s="206">
        <v>0</v>
      </c>
      <c r="K56" s="193" t="s">
        <v>470</v>
      </c>
      <c r="L56" s="193" t="s">
        <v>470</v>
      </c>
      <c r="M56" s="193" t="s">
        <v>473</v>
      </c>
      <c r="N56" s="251"/>
      <c r="O56" s="193" t="s">
        <v>540</v>
      </c>
      <c r="P56" s="193" t="s">
        <v>475</v>
      </c>
      <c r="Q56" s="193" t="s">
        <v>541</v>
      </c>
      <c r="R56" s="193" t="s">
        <v>470</v>
      </c>
      <c r="S56" s="193" t="s">
        <v>477</v>
      </c>
    </row>
    <row r="57" spans="1:19" ht="165.75" x14ac:dyDescent="0.25">
      <c r="A57" s="193" t="s">
        <v>466</v>
      </c>
      <c r="B57" s="193" t="s">
        <v>744</v>
      </c>
      <c r="C57" s="193" t="s">
        <v>543</v>
      </c>
      <c r="D57" s="193" t="s">
        <v>543</v>
      </c>
      <c r="E57" s="193" t="s">
        <v>531</v>
      </c>
      <c r="F57" s="193" t="s">
        <v>470</v>
      </c>
      <c r="G57" s="193" t="s">
        <v>471</v>
      </c>
      <c r="H57" s="193" t="s">
        <v>472</v>
      </c>
      <c r="I57" s="206">
        <v>0</v>
      </c>
      <c r="J57" s="206">
        <v>0</v>
      </c>
      <c r="K57" s="193" t="s">
        <v>470</v>
      </c>
      <c r="L57" s="193" t="s">
        <v>470</v>
      </c>
      <c r="M57" s="193" t="s">
        <v>473</v>
      </c>
      <c r="N57" s="193" t="s">
        <v>482</v>
      </c>
      <c r="O57" s="193" t="s">
        <v>745</v>
      </c>
      <c r="P57" s="193" t="s">
        <v>475</v>
      </c>
      <c r="Q57" s="193" t="s">
        <v>564</v>
      </c>
      <c r="R57" s="193" t="s">
        <v>470</v>
      </c>
      <c r="S57" s="193" t="s">
        <v>477</v>
      </c>
    </row>
    <row r="58" spans="1:19" ht="140.25" x14ac:dyDescent="0.25">
      <c r="A58" s="193" t="s">
        <v>764</v>
      </c>
      <c r="B58" s="193" t="s">
        <v>765</v>
      </c>
      <c r="C58" s="193" t="s">
        <v>670</v>
      </c>
      <c r="D58" s="193" t="s">
        <v>670</v>
      </c>
      <c r="E58" s="193" t="s">
        <v>472</v>
      </c>
      <c r="F58" s="193" t="s">
        <v>487</v>
      </c>
      <c r="G58" s="193" t="s">
        <v>471</v>
      </c>
      <c r="H58" s="193" t="s">
        <v>472</v>
      </c>
      <c r="I58" s="206">
        <v>0</v>
      </c>
      <c r="J58" s="206">
        <v>0</v>
      </c>
      <c r="K58" s="193" t="s">
        <v>470</v>
      </c>
      <c r="L58" s="193" t="s">
        <v>470</v>
      </c>
      <c r="M58" s="193" t="s">
        <v>473</v>
      </c>
      <c r="N58" s="193" t="s">
        <v>482</v>
      </c>
      <c r="O58" s="193" t="s">
        <v>766</v>
      </c>
      <c r="P58" s="193" t="s">
        <v>475</v>
      </c>
      <c r="Q58" s="193" t="s">
        <v>767</v>
      </c>
      <c r="R58" s="193" t="s">
        <v>470</v>
      </c>
      <c r="S58" s="193" t="s">
        <v>477</v>
      </c>
    </row>
    <row r="59" spans="1:19" ht="140.25" x14ac:dyDescent="0.25">
      <c r="A59" s="193" t="s">
        <v>764</v>
      </c>
      <c r="B59" s="193" t="s">
        <v>768</v>
      </c>
      <c r="C59" s="193" t="s">
        <v>670</v>
      </c>
      <c r="D59" s="193" t="s">
        <v>670</v>
      </c>
      <c r="E59" s="193" t="s">
        <v>472</v>
      </c>
      <c r="F59" s="193" t="s">
        <v>487</v>
      </c>
      <c r="G59" s="193" t="s">
        <v>471</v>
      </c>
      <c r="H59" s="193" t="s">
        <v>472</v>
      </c>
      <c r="I59" s="206">
        <v>0</v>
      </c>
      <c r="J59" s="206">
        <v>0</v>
      </c>
      <c r="K59" s="193" t="s">
        <v>470</v>
      </c>
      <c r="L59" s="193" t="s">
        <v>470</v>
      </c>
      <c r="M59" s="193" t="s">
        <v>473</v>
      </c>
      <c r="N59" s="193" t="s">
        <v>482</v>
      </c>
      <c r="O59" s="193" t="s">
        <v>766</v>
      </c>
      <c r="P59" s="193" t="s">
        <v>475</v>
      </c>
      <c r="Q59" s="193" t="s">
        <v>767</v>
      </c>
      <c r="R59" s="193" t="s">
        <v>470</v>
      </c>
      <c r="S59" s="193" t="s">
        <v>477</v>
      </c>
    </row>
    <row r="60" spans="1:19" ht="140.25" x14ac:dyDescent="0.25">
      <c r="A60" s="193" t="s">
        <v>764</v>
      </c>
      <c r="B60" s="193" t="s">
        <v>769</v>
      </c>
      <c r="C60" s="193" t="s">
        <v>670</v>
      </c>
      <c r="D60" s="193" t="s">
        <v>670</v>
      </c>
      <c r="E60" s="193" t="s">
        <v>472</v>
      </c>
      <c r="F60" s="193" t="s">
        <v>487</v>
      </c>
      <c r="G60" s="193" t="s">
        <v>471</v>
      </c>
      <c r="H60" s="193" t="s">
        <v>472</v>
      </c>
      <c r="I60" s="206">
        <v>0</v>
      </c>
      <c r="J60" s="206">
        <v>0</v>
      </c>
      <c r="K60" s="193" t="s">
        <v>470</v>
      </c>
      <c r="L60" s="193" t="s">
        <v>470</v>
      </c>
      <c r="M60" s="193" t="s">
        <v>473</v>
      </c>
      <c r="N60" s="193" t="s">
        <v>482</v>
      </c>
      <c r="O60" s="193" t="s">
        <v>766</v>
      </c>
      <c r="P60" s="193" t="s">
        <v>475</v>
      </c>
      <c r="Q60" s="193" t="s">
        <v>767</v>
      </c>
      <c r="R60" s="193" t="s">
        <v>470</v>
      </c>
      <c r="S60" s="193" t="s">
        <v>477</v>
      </c>
    </row>
    <row r="61" spans="1:19" ht="191.25" x14ac:dyDescent="0.25">
      <c r="A61" s="193" t="s">
        <v>764</v>
      </c>
      <c r="B61" s="193" t="s">
        <v>770</v>
      </c>
      <c r="C61" s="193" t="s">
        <v>670</v>
      </c>
      <c r="D61" s="193" t="s">
        <v>771</v>
      </c>
      <c r="E61" s="193" t="s">
        <v>472</v>
      </c>
      <c r="F61" s="193" t="s">
        <v>487</v>
      </c>
      <c r="G61" s="193" t="s">
        <v>471</v>
      </c>
      <c r="H61" s="193" t="s">
        <v>472</v>
      </c>
      <c r="I61" s="206">
        <v>0</v>
      </c>
      <c r="J61" s="206">
        <v>0</v>
      </c>
      <c r="K61" s="193" t="s">
        <v>470</v>
      </c>
      <c r="L61" s="193" t="s">
        <v>470</v>
      </c>
      <c r="M61" s="193" t="s">
        <v>473</v>
      </c>
      <c r="N61" s="193" t="s">
        <v>482</v>
      </c>
      <c r="O61" s="193" t="s">
        <v>766</v>
      </c>
      <c r="P61" s="193" t="s">
        <v>475</v>
      </c>
      <c r="Q61" s="193" t="s">
        <v>767</v>
      </c>
      <c r="R61" s="193" t="s">
        <v>470</v>
      </c>
      <c r="S61" s="193" t="s">
        <v>477</v>
      </c>
    </row>
    <row r="62" spans="1:19" ht="191.25" x14ac:dyDescent="0.25">
      <c r="A62" s="193" t="s">
        <v>764</v>
      </c>
      <c r="B62" s="193" t="s">
        <v>772</v>
      </c>
      <c r="C62" s="193" t="s">
        <v>670</v>
      </c>
      <c r="D62" s="193" t="s">
        <v>771</v>
      </c>
      <c r="E62" s="193" t="s">
        <v>472</v>
      </c>
      <c r="F62" s="193" t="s">
        <v>487</v>
      </c>
      <c r="G62" s="193" t="s">
        <v>471</v>
      </c>
      <c r="H62" s="193" t="s">
        <v>472</v>
      </c>
      <c r="I62" s="206">
        <v>0</v>
      </c>
      <c r="J62" s="206">
        <v>0</v>
      </c>
      <c r="K62" s="193" t="s">
        <v>470</v>
      </c>
      <c r="L62" s="193" t="s">
        <v>470</v>
      </c>
      <c r="M62" s="193" t="s">
        <v>473</v>
      </c>
      <c r="N62" s="193" t="s">
        <v>482</v>
      </c>
      <c r="O62" s="193" t="s">
        <v>766</v>
      </c>
      <c r="P62" s="193" t="s">
        <v>475</v>
      </c>
      <c r="Q62" s="193" t="s">
        <v>767</v>
      </c>
      <c r="R62" s="193" t="s">
        <v>470</v>
      </c>
      <c r="S62" s="193" t="s">
        <v>477</v>
      </c>
    </row>
    <row r="63" spans="1:19" ht="191.25" x14ac:dyDescent="0.25">
      <c r="A63" s="193" t="s">
        <v>764</v>
      </c>
      <c r="B63" s="193" t="s">
        <v>773</v>
      </c>
      <c r="C63" s="193" t="s">
        <v>670</v>
      </c>
      <c r="D63" s="193" t="s">
        <v>771</v>
      </c>
      <c r="E63" s="193" t="s">
        <v>472</v>
      </c>
      <c r="F63" s="193" t="s">
        <v>487</v>
      </c>
      <c r="G63" s="193" t="s">
        <v>471</v>
      </c>
      <c r="H63" s="193" t="s">
        <v>472</v>
      </c>
      <c r="I63" s="206">
        <v>0</v>
      </c>
      <c r="J63" s="206">
        <v>0</v>
      </c>
      <c r="K63" s="193" t="s">
        <v>470</v>
      </c>
      <c r="L63" s="193" t="s">
        <v>470</v>
      </c>
      <c r="M63" s="193" t="s">
        <v>473</v>
      </c>
      <c r="N63" s="193" t="s">
        <v>482</v>
      </c>
      <c r="O63" s="193" t="s">
        <v>766</v>
      </c>
      <c r="P63" s="193" t="s">
        <v>475</v>
      </c>
      <c r="Q63" s="193" t="s">
        <v>767</v>
      </c>
      <c r="R63" s="193" t="s">
        <v>470</v>
      </c>
      <c r="S63" s="193" t="s">
        <v>477</v>
      </c>
    </row>
    <row r="64" spans="1:19" ht="153" x14ac:dyDescent="0.25">
      <c r="A64" s="193" t="s">
        <v>764</v>
      </c>
      <c r="B64" s="193" t="s">
        <v>786</v>
      </c>
      <c r="C64" s="193" t="s">
        <v>771</v>
      </c>
      <c r="D64" s="193" t="s">
        <v>771</v>
      </c>
      <c r="E64" s="193" t="s">
        <v>479</v>
      </c>
      <c r="F64" s="193" t="s">
        <v>487</v>
      </c>
      <c r="G64" s="193" t="s">
        <v>471</v>
      </c>
      <c r="H64" s="193" t="s">
        <v>472</v>
      </c>
      <c r="I64" s="206">
        <v>0</v>
      </c>
      <c r="J64" s="206">
        <v>0</v>
      </c>
      <c r="K64" s="193" t="s">
        <v>470</v>
      </c>
      <c r="L64" s="193" t="s">
        <v>470</v>
      </c>
      <c r="M64" s="193" t="s">
        <v>473</v>
      </c>
      <c r="N64" s="193" t="s">
        <v>482</v>
      </c>
      <c r="O64" s="193" t="s">
        <v>787</v>
      </c>
      <c r="P64" s="193" t="s">
        <v>475</v>
      </c>
      <c r="Q64" s="193" t="s">
        <v>788</v>
      </c>
      <c r="R64" s="193" t="s">
        <v>470</v>
      </c>
      <c r="S64" s="193" t="s">
        <v>477</v>
      </c>
    </row>
    <row r="65" spans="1:19" ht="178.5" x14ac:dyDescent="0.25">
      <c r="A65" s="193" t="s">
        <v>764</v>
      </c>
      <c r="B65" s="193" t="s">
        <v>789</v>
      </c>
      <c r="C65" s="193" t="s">
        <v>771</v>
      </c>
      <c r="D65" s="193" t="s">
        <v>771</v>
      </c>
      <c r="E65" s="193" t="s">
        <v>472</v>
      </c>
      <c r="F65" s="193" t="s">
        <v>487</v>
      </c>
      <c r="G65" s="193" t="s">
        <v>471</v>
      </c>
      <c r="H65" s="193" t="s">
        <v>472</v>
      </c>
      <c r="I65" s="206">
        <v>0</v>
      </c>
      <c r="J65" s="206">
        <v>0</v>
      </c>
      <c r="K65" s="193" t="s">
        <v>470</v>
      </c>
      <c r="L65" s="193" t="s">
        <v>470</v>
      </c>
      <c r="M65" s="193" t="s">
        <v>473</v>
      </c>
      <c r="N65" s="193" t="s">
        <v>482</v>
      </c>
      <c r="O65" s="193" t="s">
        <v>787</v>
      </c>
      <c r="P65" s="193" t="s">
        <v>475</v>
      </c>
      <c r="Q65" s="193" t="s">
        <v>788</v>
      </c>
      <c r="R65" s="193" t="s">
        <v>470</v>
      </c>
      <c r="S65" s="193" t="s">
        <v>477</v>
      </c>
    </row>
    <row r="66" spans="1:19" ht="165.75" x14ac:dyDescent="0.25">
      <c r="A66" s="193" t="s">
        <v>764</v>
      </c>
      <c r="B66" s="193" t="s">
        <v>790</v>
      </c>
      <c r="C66" s="193" t="s">
        <v>771</v>
      </c>
      <c r="D66" s="193" t="s">
        <v>771</v>
      </c>
      <c r="E66" s="193" t="s">
        <v>472</v>
      </c>
      <c r="F66" s="193" t="s">
        <v>487</v>
      </c>
      <c r="G66" s="193" t="s">
        <v>471</v>
      </c>
      <c r="H66" s="193" t="s">
        <v>472</v>
      </c>
      <c r="I66" s="206">
        <v>0</v>
      </c>
      <c r="J66" s="206">
        <v>0</v>
      </c>
      <c r="K66" s="193" t="s">
        <v>470</v>
      </c>
      <c r="L66" s="193" t="s">
        <v>470</v>
      </c>
      <c r="M66" s="193" t="s">
        <v>473</v>
      </c>
      <c r="N66" s="193" t="s">
        <v>482</v>
      </c>
      <c r="O66" s="193" t="s">
        <v>787</v>
      </c>
      <c r="P66" s="193" t="s">
        <v>475</v>
      </c>
      <c r="Q66" s="193" t="s">
        <v>788</v>
      </c>
      <c r="R66" s="193" t="s">
        <v>470</v>
      </c>
      <c r="S66" s="193" t="s">
        <v>477</v>
      </c>
    </row>
    <row r="67" spans="1:19" ht="165.75" x14ac:dyDescent="0.25">
      <c r="A67" s="193" t="s">
        <v>764</v>
      </c>
      <c r="B67" s="193" t="s">
        <v>791</v>
      </c>
      <c r="C67" s="193" t="s">
        <v>771</v>
      </c>
      <c r="D67" s="193" t="s">
        <v>771</v>
      </c>
      <c r="E67" s="193" t="s">
        <v>472</v>
      </c>
      <c r="F67" s="193" t="s">
        <v>487</v>
      </c>
      <c r="G67" s="193" t="s">
        <v>792</v>
      </c>
      <c r="H67" s="193" t="s">
        <v>472</v>
      </c>
      <c r="I67" s="206">
        <v>0</v>
      </c>
      <c r="J67" s="206">
        <v>0</v>
      </c>
      <c r="K67" s="193" t="s">
        <v>470</v>
      </c>
      <c r="L67" s="193" t="s">
        <v>470</v>
      </c>
      <c r="M67" s="193" t="s">
        <v>473</v>
      </c>
      <c r="N67" s="193" t="s">
        <v>482</v>
      </c>
      <c r="O67" s="193" t="s">
        <v>787</v>
      </c>
      <c r="P67" s="193" t="s">
        <v>475</v>
      </c>
      <c r="Q67" s="193" t="s">
        <v>788</v>
      </c>
      <c r="R67" s="193" t="s">
        <v>470</v>
      </c>
      <c r="S67" s="193" t="s">
        <v>477</v>
      </c>
    </row>
  </sheetData>
  <mergeCells count="1">
    <mergeCell ref="A1:S3"/>
  </mergeCells>
  <hyperlinks>
    <hyperlink ref="Q55" r:id="rId1" display="nelly.fajardo@fiscalia.gov.co" xr:uid="{00000000-0004-0000-0000-000000000000}"/>
  </hyperlinks>
  <pageMargins left="0.39370078740157483" right="0.39370078740157483" top="0.39370078740157483" bottom="0.39370078740157483" header="0.31496062992125984" footer="0.31496062992125984"/>
  <pageSetup paperSize="5" scale="75" orientation="landscape"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12"/>
  <sheetViews>
    <sheetView topLeftCell="B7" zoomScale="71" zoomScaleNormal="71" workbookViewId="0">
      <pane xSplit="2" ySplit="2" topLeftCell="I51" activePane="bottomRight" state="frozen"/>
      <selection activeCell="B7" sqref="B7"/>
      <selection pane="topRight" activeCell="D7" sqref="D7"/>
      <selection pane="bottomLeft" activeCell="B9" sqref="B9"/>
      <selection pane="bottomRight" activeCell="V54" sqref="V54"/>
    </sheetView>
  </sheetViews>
  <sheetFormatPr baseColWidth="10" defaultColWidth="11.5703125" defaultRowHeight="12.75" x14ac:dyDescent="0.2"/>
  <cols>
    <col min="1" max="1" width="13.28515625" style="32" customWidth="1"/>
    <col min="2" max="2" width="20.7109375" style="32" customWidth="1"/>
    <col min="3" max="3" width="32.7109375" style="32" customWidth="1"/>
    <col min="4" max="4" width="14.7109375" style="32" customWidth="1"/>
    <col min="5" max="5" width="15.5703125" style="33" customWidth="1"/>
    <col min="6" max="6" width="22.140625" style="32" customWidth="1"/>
    <col min="7" max="7" width="12.85546875" style="32" customWidth="1"/>
    <col min="8" max="8" width="15.28515625" style="32" customWidth="1"/>
    <col min="9" max="9" width="11.5703125" style="32" customWidth="1"/>
    <col min="10" max="10" width="20.7109375" style="34" customWidth="1"/>
    <col min="11" max="11" width="19" style="32" customWidth="1"/>
    <col min="12" max="12" width="21.140625" style="32" customWidth="1"/>
    <col min="13" max="13" width="14.42578125" style="32" customWidth="1"/>
    <col min="14" max="14" width="15.7109375" style="32" customWidth="1"/>
    <col min="15" max="15" width="21.7109375" style="32" customWidth="1"/>
    <col min="16" max="16" width="16.42578125" style="32" customWidth="1"/>
    <col min="17" max="17" width="19.42578125" style="32" customWidth="1"/>
    <col min="18" max="18" width="19.140625" style="35" customWidth="1"/>
    <col min="19" max="19" width="24.5703125" style="32" customWidth="1"/>
    <col min="20" max="20" width="44.7109375" style="32" customWidth="1"/>
    <col min="21" max="21" width="19.140625" style="32" customWidth="1"/>
    <col min="22" max="22" width="46.42578125" style="32" customWidth="1"/>
    <col min="23" max="23" width="12.5703125" style="32" bestFit="1" customWidth="1"/>
    <col min="24" max="16384" width="11.5703125" style="32"/>
  </cols>
  <sheetData>
    <row r="1" spans="1:23" x14ac:dyDescent="0.2">
      <c r="W1" s="32" t="s">
        <v>172</v>
      </c>
    </row>
    <row r="2" spans="1:23" ht="18" x14ac:dyDescent="0.25">
      <c r="A2" s="273" t="s">
        <v>205</v>
      </c>
      <c r="B2" s="273"/>
      <c r="C2" s="273"/>
      <c r="D2" s="273"/>
      <c r="E2" s="273"/>
      <c r="F2" s="273"/>
      <c r="G2" s="273"/>
      <c r="H2" s="273"/>
      <c r="I2" s="273"/>
      <c r="J2" s="273"/>
      <c r="K2" s="273"/>
      <c r="L2" s="273"/>
      <c r="M2" s="273"/>
      <c r="N2" s="273"/>
      <c r="O2" s="273"/>
      <c r="P2" s="273"/>
      <c r="Q2" s="273"/>
      <c r="R2" s="273"/>
      <c r="S2" s="273"/>
      <c r="T2" s="273"/>
      <c r="U2" s="273"/>
      <c r="V2" s="273"/>
      <c r="W2" s="32" t="s">
        <v>172</v>
      </c>
    </row>
    <row r="3" spans="1:23" ht="38.25" customHeight="1" x14ac:dyDescent="0.2">
      <c r="B3" s="36"/>
      <c r="J3" s="25" t="s">
        <v>175</v>
      </c>
      <c r="K3" s="37">
        <f>+SUBTOTAL(9,K9:K411)</f>
        <v>7928473569</v>
      </c>
      <c r="O3" s="194">
        <f>+K3-7893320878</f>
        <v>35152691</v>
      </c>
    </row>
    <row r="4" spans="1:23" ht="35.25" customHeight="1" x14ac:dyDescent="0.2">
      <c r="B4" s="36"/>
      <c r="J4" s="25" t="s">
        <v>201</v>
      </c>
      <c r="K4" s="38" t="e">
        <f>+#REF!</f>
        <v>#REF!</v>
      </c>
    </row>
    <row r="5" spans="1:23" ht="59.25" customHeight="1" x14ac:dyDescent="0.2">
      <c r="B5" s="36"/>
      <c r="J5" s="25" t="s">
        <v>164</v>
      </c>
      <c r="K5" s="39" t="e">
        <f>+K3-K4</f>
        <v>#REF!</v>
      </c>
      <c r="L5" s="25" t="s">
        <v>176</v>
      </c>
      <c r="M5" s="274" t="s">
        <v>401</v>
      </c>
      <c r="N5" s="274"/>
      <c r="O5" s="274"/>
      <c r="P5" s="274"/>
      <c r="Q5" s="274"/>
      <c r="R5" s="274"/>
      <c r="S5" s="274"/>
      <c r="T5" s="274"/>
      <c r="U5" s="274"/>
      <c r="V5" s="274"/>
    </row>
    <row r="6" spans="1:23" ht="46.15" customHeight="1" x14ac:dyDescent="0.2">
      <c r="A6" s="275" t="s">
        <v>295</v>
      </c>
      <c r="B6" s="275"/>
      <c r="C6" s="275"/>
      <c r="D6" s="275"/>
      <c r="E6" s="275"/>
      <c r="F6" s="275"/>
      <c r="G6" s="275"/>
      <c r="H6" s="275"/>
      <c r="I6" s="275"/>
      <c r="J6" s="275"/>
      <c r="K6" s="275"/>
    </row>
    <row r="7" spans="1:23" x14ac:dyDescent="0.2">
      <c r="B7" s="36"/>
    </row>
    <row r="8" spans="1:23" ht="113.25" customHeight="1" x14ac:dyDescent="0.2">
      <c r="A8" s="40" t="s">
        <v>177</v>
      </c>
      <c r="B8" s="40" t="s">
        <v>178</v>
      </c>
      <c r="C8" s="40" t="s">
        <v>199</v>
      </c>
      <c r="D8" s="40" t="s">
        <v>179</v>
      </c>
      <c r="E8" s="41" t="s">
        <v>180</v>
      </c>
      <c r="F8" s="40" t="s">
        <v>181</v>
      </c>
      <c r="G8" s="40" t="s">
        <v>182</v>
      </c>
      <c r="H8" s="40" t="s">
        <v>183</v>
      </c>
      <c r="I8" s="40" t="s">
        <v>184</v>
      </c>
      <c r="J8" s="40" t="s">
        <v>185</v>
      </c>
      <c r="K8" s="40" t="s">
        <v>186</v>
      </c>
      <c r="L8" s="40" t="s">
        <v>187</v>
      </c>
      <c r="M8" s="40" t="s">
        <v>188</v>
      </c>
      <c r="N8" s="40" t="s">
        <v>189</v>
      </c>
      <c r="O8" s="40" t="s">
        <v>190</v>
      </c>
      <c r="P8" s="40" t="s">
        <v>191</v>
      </c>
      <c r="Q8" s="40" t="s">
        <v>192</v>
      </c>
      <c r="R8" s="40" t="s">
        <v>193</v>
      </c>
      <c r="S8" s="40" t="s">
        <v>194</v>
      </c>
      <c r="T8" s="40" t="s">
        <v>195</v>
      </c>
      <c r="U8" s="42" t="s">
        <v>196</v>
      </c>
      <c r="V8" s="40" t="s">
        <v>174</v>
      </c>
      <c r="W8" s="32" t="s">
        <v>172</v>
      </c>
    </row>
    <row r="9" spans="1:23" ht="192" x14ac:dyDescent="0.2">
      <c r="A9" s="68" t="s">
        <v>197</v>
      </c>
      <c r="B9" s="69" t="s">
        <v>296</v>
      </c>
      <c r="C9" s="27" t="s">
        <v>297</v>
      </c>
      <c r="D9" s="70" t="s">
        <v>298</v>
      </c>
      <c r="E9" s="71">
        <v>44986</v>
      </c>
      <c r="F9" s="71" t="s">
        <v>299</v>
      </c>
      <c r="G9" s="72">
        <v>180</v>
      </c>
      <c r="H9" s="73" t="s">
        <v>300</v>
      </c>
      <c r="I9" s="73">
        <v>1</v>
      </c>
      <c r="J9" s="74">
        <v>1400000000</v>
      </c>
      <c r="K9" s="75">
        <v>1400000000</v>
      </c>
      <c r="L9" s="76">
        <v>0</v>
      </c>
      <c r="M9" s="77" t="s">
        <v>301</v>
      </c>
      <c r="N9" s="78" t="s">
        <v>198</v>
      </c>
      <c r="O9" s="27" t="s">
        <v>302</v>
      </c>
      <c r="P9" s="27" t="s">
        <v>292</v>
      </c>
      <c r="Q9" s="69" t="s">
        <v>667</v>
      </c>
      <c r="R9" s="27" t="s">
        <v>303</v>
      </c>
      <c r="S9" s="27" t="s">
        <v>304</v>
      </c>
      <c r="T9" s="27" t="s">
        <v>0</v>
      </c>
      <c r="U9" s="79">
        <f>+J9</f>
        <v>1400000000</v>
      </c>
      <c r="V9" s="200" t="s">
        <v>587</v>
      </c>
      <c r="W9" s="263"/>
    </row>
    <row r="10" spans="1:23" ht="114.75" x14ac:dyDescent="0.2">
      <c r="A10" s="68" t="s">
        <v>197</v>
      </c>
      <c r="B10" s="72">
        <v>42192210</v>
      </c>
      <c r="C10" s="27" t="s">
        <v>305</v>
      </c>
      <c r="D10" s="80" t="s">
        <v>306</v>
      </c>
      <c r="E10" s="71">
        <v>44967</v>
      </c>
      <c r="F10" s="71">
        <v>44986</v>
      </c>
      <c r="G10" s="73">
        <v>45</v>
      </c>
      <c r="H10" s="81" t="s">
        <v>307</v>
      </c>
      <c r="I10" s="73">
        <v>1</v>
      </c>
      <c r="J10" s="82">
        <v>19375000</v>
      </c>
      <c r="K10" s="83">
        <v>19375000</v>
      </c>
      <c r="L10" s="84">
        <v>0</v>
      </c>
      <c r="M10" s="85" t="s">
        <v>301</v>
      </c>
      <c r="N10" s="73" t="s">
        <v>198</v>
      </c>
      <c r="O10" s="27" t="s">
        <v>308</v>
      </c>
      <c r="P10" s="27" t="s">
        <v>212</v>
      </c>
      <c r="Q10" s="27" t="s">
        <v>403</v>
      </c>
      <c r="R10" s="27" t="s">
        <v>18</v>
      </c>
      <c r="S10" s="27" t="s">
        <v>421</v>
      </c>
      <c r="T10" s="27" t="s">
        <v>422</v>
      </c>
      <c r="U10" s="86">
        <v>19375000</v>
      </c>
      <c r="V10" s="200" t="s">
        <v>587</v>
      </c>
      <c r="W10" s="263"/>
    </row>
    <row r="11" spans="1:23" ht="165.75" x14ac:dyDescent="0.2">
      <c r="A11" s="68" t="s">
        <v>197</v>
      </c>
      <c r="B11" s="87">
        <v>41111509</v>
      </c>
      <c r="C11" s="27" t="s">
        <v>309</v>
      </c>
      <c r="D11" s="80">
        <v>44946</v>
      </c>
      <c r="E11" s="80">
        <v>44972</v>
      </c>
      <c r="F11" s="71">
        <v>45000</v>
      </c>
      <c r="G11" s="73">
        <v>45</v>
      </c>
      <c r="H11" s="81" t="s">
        <v>307</v>
      </c>
      <c r="I11" s="73">
        <v>1</v>
      </c>
      <c r="J11" s="82">
        <v>15400000</v>
      </c>
      <c r="K11" s="83">
        <v>15400000</v>
      </c>
      <c r="L11" s="84">
        <v>0</v>
      </c>
      <c r="M11" s="85" t="s">
        <v>301</v>
      </c>
      <c r="N11" s="73" t="s">
        <v>198</v>
      </c>
      <c r="O11" s="27" t="s">
        <v>310</v>
      </c>
      <c r="P11" s="27" t="s">
        <v>215</v>
      </c>
      <c r="Q11" s="27" t="s">
        <v>402</v>
      </c>
      <c r="R11" s="27" t="s">
        <v>1</v>
      </c>
      <c r="S11" s="27" t="s">
        <v>4</v>
      </c>
      <c r="T11" s="27" t="s">
        <v>5</v>
      </c>
      <c r="U11" s="86">
        <v>15400000</v>
      </c>
      <c r="V11" s="200" t="s">
        <v>587</v>
      </c>
      <c r="W11" s="263"/>
    </row>
    <row r="12" spans="1:23" ht="127.5" x14ac:dyDescent="0.2">
      <c r="A12" s="68" t="s">
        <v>197</v>
      </c>
      <c r="B12" s="87">
        <v>30191502</v>
      </c>
      <c r="C12" s="27" t="s">
        <v>311</v>
      </c>
      <c r="D12" s="80">
        <v>44951</v>
      </c>
      <c r="E12" s="80">
        <v>44973</v>
      </c>
      <c r="F12" s="71">
        <v>44998</v>
      </c>
      <c r="G12" s="73">
        <v>60</v>
      </c>
      <c r="H12" s="81" t="s">
        <v>307</v>
      </c>
      <c r="I12" s="73">
        <v>1</v>
      </c>
      <c r="J12" s="82">
        <v>70000000</v>
      </c>
      <c r="K12" s="83">
        <v>70000000</v>
      </c>
      <c r="L12" s="84">
        <v>0</v>
      </c>
      <c r="M12" s="85" t="s">
        <v>301</v>
      </c>
      <c r="N12" s="73" t="s">
        <v>198</v>
      </c>
      <c r="O12" s="27" t="s">
        <v>312</v>
      </c>
      <c r="P12" s="27" t="s">
        <v>292</v>
      </c>
      <c r="Q12" s="27" t="s">
        <v>313</v>
      </c>
      <c r="R12" s="27" t="s">
        <v>6</v>
      </c>
      <c r="S12" s="27" t="s">
        <v>7</v>
      </c>
      <c r="T12" s="27" t="s">
        <v>423</v>
      </c>
      <c r="U12" s="86">
        <v>70000000</v>
      </c>
      <c r="V12" s="200" t="s">
        <v>723</v>
      </c>
      <c r="W12" s="263"/>
    </row>
    <row r="13" spans="1:23" ht="89.25" x14ac:dyDescent="0.2">
      <c r="A13" s="68" t="s">
        <v>197</v>
      </c>
      <c r="B13" s="88" t="s">
        <v>314</v>
      </c>
      <c r="C13" s="88" t="s">
        <v>315</v>
      </c>
      <c r="D13" s="89" t="s">
        <v>316</v>
      </c>
      <c r="E13" s="89">
        <v>44971</v>
      </c>
      <c r="F13" s="89">
        <v>44998</v>
      </c>
      <c r="G13" s="73">
        <v>45</v>
      </c>
      <c r="H13" s="73" t="s">
        <v>307</v>
      </c>
      <c r="I13" s="90">
        <v>1</v>
      </c>
      <c r="J13" s="86">
        <v>6375425</v>
      </c>
      <c r="K13" s="86">
        <v>6375425</v>
      </c>
      <c r="L13" s="84">
        <v>0</v>
      </c>
      <c r="M13" s="85" t="s">
        <v>301</v>
      </c>
      <c r="N13" s="78" t="s">
        <v>198</v>
      </c>
      <c r="O13" s="27" t="s">
        <v>317</v>
      </c>
      <c r="P13" s="27" t="s">
        <v>292</v>
      </c>
      <c r="Q13" s="27" t="s">
        <v>318</v>
      </c>
      <c r="R13" s="27" t="s">
        <v>8</v>
      </c>
      <c r="S13" s="27" t="s">
        <v>11</v>
      </c>
      <c r="T13" s="27" t="s">
        <v>12</v>
      </c>
      <c r="U13" s="86">
        <v>6375425</v>
      </c>
      <c r="V13" s="200" t="s">
        <v>741</v>
      </c>
      <c r="W13" s="263"/>
    </row>
    <row r="14" spans="1:23" ht="293.25" x14ac:dyDescent="0.2">
      <c r="A14" s="276" t="s">
        <v>197</v>
      </c>
      <c r="B14" s="277" t="s">
        <v>319</v>
      </c>
      <c r="C14" s="277" t="s">
        <v>320</v>
      </c>
      <c r="D14" s="278">
        <v>44957</v>
      </c>
      <c r="E14" s="278">
        <v>44977</v>
      </c>
      <c r="F14" s="278">
        <v>44969</v>
      </c>
      <c r="G14" s="266">
        <v>300</v>
      </c>
      <c r="H14" s="266" t="s">
        <v>321</v>
      </c>
      <c r="I14" s="266">
        <v>1</v>
      </c>
      <c r="J14" s="267">
        <v>807000000</v>
      </c>
      <c r="K14" s="264">
        <f>+J20+J19+J18+J17+J16+J15+J14</f>
        <v>807000000</v>
      </c>
      <c r="L14" s="84">
        <v>0</v>
      </c>
      <c r="M14" s="265" t="s">
        <v>301</v>
      </c>
      <c r="N14" s="266" t="s">
        <v>198</v>
      </c>
      <c r="O14" s="266" t="s">
        <v>322</v>
      </c>
      <c r="P14" s="27" t="s">
        <v>292</v>
      </c>
      <c r="Q14" s="27" t="s">
        <v>323</v>
      </c>
      <c r="R14" s="27" t="s">
        <v>13</v>
      </c>
      <c r="S14" s="27" t="s">
        <v>14</v>
      </c>
      <c r="T14" s="27" t="s">
        <v>15</v>
      </c>
      <c r="U14" s="86">
        <v>47000000</v>
      </c>
      <c r="V14" s="279" t="s">
        <v>587</v>
      </c>
      <c r="W14" s="263"/>
    </row>
    <row r="15" spans="1:23" ht="89.25" x14ac:dyDescent="0.2">
      <c r="A15" s="276"/>
      <c r="B15" s="277"/>
      <c r="C15" s="277"/>
      <c r="D15" s="278"/>
      <c r="E15" s="266"/>
      <c r="F15" s="266"/>
      <c r="G15" s="266"/>
      <c r="H15" s="266"/>
      <c r="I15" s="266"/>
      <c r="J15" s="267"/>
      <c r="K15" s="264"/>
      <c r="L15" s="84">
        <v>0</v>
      </c>
      <c r="M15" s="265"/>
      <c r="N15" s="266"/>
      <c r="O15" s="266"/>
      <c r="P15" s="27" t="s">
        <v>292</v>
      </c>
      <c r="Q15" s="27" t="s">
        <v>324</v>
      </c>
      <c r="R15" s="27" t="s">
        <v>71</v>
      </c>
      <c r="S15" s="27" t="s">
        <v>74</v>
      </c>
      <c r="T15" s="27" t="s">
        <v>75</v>
      </c>
      <c r="U15" s="86">
        <v>57000000</v>
      </c>
      <c r="V15" s="280"/>
      <c r="W15" s="263"/>
    </row>
    <row r="16" spans="1:23" ht="89.25" x14ac:dyDescent="0.2">
      <c r="A16" s="276"/>
      <c r="B16" s="277"/>
      <c r="C16" s="277"/>
      <c r="D16" s="278"/>
      <c r="E16" s="266"/>
      <c r="F16" s="266"/>
      <c r="G16" s="266"/>
      <c r="H16" s="266"/>
      <c r="I16" s="266"/>
      <c r="J16" s="267"/>
      <c r="K16" s="264"/>
      <c r="L16" s="84">
        <v>0</v>
      </c>
      <c r="M16" s="265"/>
      <c r="N16" s="266"/>
      <c r="O16" s="266"/>
      <c r="P16" s="27" t="s">
        <v>292</v>
      </c>
      <c r="Q16" s="27" t="s">
        <v>325</v>
      </c>
      <c r="R16" s="27" t="s">
        <v>62</v>
      </c>
      <c r="S16" s="27" t="s">
        <v>63</v>
      </c>
      <c r="T16" s="27" t="s">
        <v>64</v>
      </c>
      <c r="U16" s="86">
        <v>145000000</v>
      </c>
      <c r="V16" s="280"/>
      <c r="W16" s="263"/>
    </row>
    <row r="17" spans="1:23" ht="369.75" x14ac:dyDescent="0.2">
      <c r="A17" s="276"/>
      <c r="B17" s="277"/>
      <c r="C17" s="277"/>
      <c r="D17" s="278"/>
      <c r="E17" s="266"/>
      <c r="F17" s="266"/>
      <c r="G17" s="266"/>
      <c r="H17" s="266"/>
      <c r="I17" s="266"/>
      <c r="J17" s="267"/>
      <c r="K17" s="264"/>
      <c r="L17" s="84">
        <v>0</v>
      </c>
      <c r="M17" s="265"/>
      <c r="N17" s="266"/>
      <c r="O17" s="266"/>
      <c r="P17" s="27" t="s">
        <v>292</v>
      </c>
      <c r="Q17" s="27" t="s">
        <v>326</v>
      </c>
      <c r="R17" s="27" t="s">
        <v>87</v>
      </c>
      <c r="S17" s="27" t="s">
        <v>87</v>
      </c>
      <c r="T17" s="27" t="s">
        <v>88</v>
      </c>
      <c r="U17" s="86">
        <v>93000000</v>
      </c>
      <c r="V17" s="280"/>
      <c r="W17" s="263"/>
    </row>
    <row r="18" spans="1:23" ht="140.25" x14ac:dyDescent="0.2">
      <c r="A18" s="276"/>
      <c r="B18" s="277"/>
      <c r="C18" s="277"/>
      <c r="D18" s="278"/>
      <c r="E18" s="266"/>
      <c r="F18" s="266"/>
      <c r="G18" s="266"/>
      <c r="H18" s="266"/>
      <c r="I18" s="266"/>
      <c r="J18" s="267"/>
      <c r="K18" s="264"/>
      <c r="L18" s="84">
        <v>0</v>
      </c>
      <c r="M18" s="265"/>
      <c r="N18" s="266"/>
      <c r="O18" s="266"/>
      <c r="P18" s="27" t="s">
        <v>292</v>
      </c>
      <c r="Q18" s="27" t="s">
        <v>327</v>
      </c>
      <c r="R18" s="27" t="s">
        <v>90</v>
      </c>
      <c r="S18" s="27" t="s">
        <v>91</v>
      </c>
      <c r="T18" s="27" t="s">
        <v>92</v>
      </c>
      <c r="U18" s="86">
        <v>105000000</v>
      </c>
      <c r="V18" s="280"/>
      <c r="W18" s="263"/>
    </row>
    <row r="19" spans="1:23" ht="140.25" x14ac:dyDescent="0.2">
      <c r="A19" s="276"/>
      <c r="B19" s="277"/>
      <c r="C19" s="277"/>
      <c r="D19" s="278"/>
      <c r="E19" s="266"/>
      <c r="F19" s="266"/>
      <c r="G19" s="266"/>
      <c r="H19" s="266"/>
      <c r="I19" s="266"/>
      <c r="J19" s="267"/>
      <c r="K19" s="264"/>
      <c r="L19" s="84">
        <v>0</v>
      </c>
      <c r="M19" s="265"/>
      <c r="N19" s="266"/>
      <c r="O19" s="266"/>
      <c r="P19" s="27" t="s">
        <v>292</v>
      </c>
      <c r="Q19" s="27" t="s">
        <v>328</v>
      </c>
      <c r="R19" s="27" t="s">
        <v>90</v>
      </c>
      <c r="S19" s="27" t="s">
        <v>94</v>
      </c>
      <c r="T19" s="27" t="s">
        <v>95</v>
      </c>
      <c r="U19" s="86">
        <v>270000000</v>
      </c>
      <c r="V19" s="280"/>
      <c r="W19" s="263"/>
    </row>
    <row r="20" spans="1:23" ht="89.25" x14ac:dyDescent="0.2">
      <c r="A20" s="276"/>
      <c r="B20" s="277"/>
      <c r="C20" s="277"/>
      <c r="D20" s="278"/>
      <c r="E20" s="266"/>
      <c r="F20" s="266"/>
      <c r="G20" s="266"/>
      <c r="H20" s="266"/>
      <c r="I20" s="266"/>
      <c r="J20" s="267"/>
      <c r="K20" s="264"/>
      <c r="L20" s="84">
        <v>0</v>
      </c>
      <c r="M20" s="265"/>
      <c r="N20" s="266"/>
      <c r="O20" s="266"/>
      <c r="P20" s="27" t="s">
        <v>292</v>
      </c>
      <c r="Q20" s="27" t="s">
        <v>329</v>
      </c>
      <c r="R20" s="73" t="s">
        <v>80</v>
      </c>
      <c r="S20" s="27" t="s">
        <v>82</v>
      </c>
      <c r="T20" s="27" t="s">
        <v>83</v>
      </c>
      <c r="U20" s="86">
        <v>90000000</v>
      </c>
      <c r="V20" s="281"/>
      <c r="W20" s="263"/>
    </row>
    <row r="21" spans="1:23" ht="114.75" x14ac:dyDescent="0.2">
      <c r="A21" s="68" t="s">
        <v>197</v>
      </c>
      <c r="B21" s="87" t="s">
        <v>330</v>
      </c>
      <c r="C21" s="27" t="s">
        <v>331</v>
      </c>
      <c r="D21" s="80">
        <v>44957</v>
      </c>
      <c r="E21" s="71">
        <v>44974</v>
      </c>
      <c r="F21" s="71">
        <v>44998</v>
      </c>
      <c r="G21" s="73">
        <v>270</v>
      </c>
      <c r="H21" s="73" t="s">
        <v>307</v>
      </c>
      <c r="I21" s="73">
        <v>1</v>
      </c>
      <c r="J21" s="82">
        <v>92000000</v>
      </c>
      <c r="K21" s="91">
        <v>92000000</v>
      </c>
      <c r="L21" s="84">
        <v>0</v>
      </c>
      <c r="M21" s="85" t="s">
        <v>301</v>
      </c>
      <c r="N21" s="73" t="s">
        <v>198</v>
      </c>
      <c r="O21" s="27" t="s">
        <v>332</v>
      </c>
      <c r="P21" s="27" t="s">
        <v>292</v>
      </c>
      <c r="Q21" s="27" t="s">
        <v>404</v>
      </c>
      <c r="R21" s="90" t="s">
        <v>43</v>
      </c>
      <c r="S21" s="27" t="s">
        <v>43</v>
      </c>
      <c r="T21" s="27" t="s">
        <v>219</v>
      </c>
      <c r="U21" s="86">
        <v>92000000</v>
      </c>
      <c r="V21" s="200" t="s">
        <v>587</v>
      </c>
      <c r="W21" s="32" t="s">
        <v>172</v>
      </c>
    </row>
    <row r="22" spans="1:23" ht="102" x14ac:dyDescent="0.2">
      <c r="A22" s="68" t="s">
        <v>197</v>
      </c>
      <c r="B22" s="277" t="s">
        <v>333</v>
      </c>
      <c r="C22" s="277" t="s">
        <v>334</v>
      </c>
      <c r="D22" s="278" t="s">
        <v>306</v>
      </c>
      <c r="E22" s="278">
        <v>44971</v>
      </c>
      <c r="F22" s="278">
        <v>44998</v>
      </c>
      <c r="G22" s="266">
        <v>45</v>
      </c>
      <c r="H22" s="266" t="s">
        <v>307</v>
      </c>
      <c r="I22" s="266">
        <v>1</v>
      </c>
      <c r="J22" s="267">
        <v>12300000</v>
      </c>
      <c r="K22" s="267">
        <v>12300000</v>
      </c>
      <c r="L22" s="84">
        <v>0</v>
      </c>
      <c r="M22" s="265" t="s">
        <v>301</v>
      </c>
      <c r="N22" s="266" t="s">
        <v>198</v>
      </c>
      <c r="O22" s="266" t="s">
        <v>308</v>
      </c>
      <c r="P22" s="27" t="s">
        <v>212</v>
      </c>
      <c r="Q22" s="27" t="s">
        <v>335</v>
      </c>
      <c r="R22" s="90" t="s">
        <v>43</v>
      </c>
      <c r="S22" s="27" t="s">
        <v>222</v>
      </c>
      <c r="T22" s="27" t="s">
        <v>219</v>
      </c>
      <c r="U22" s="86">
        <v>1500000</v>
      </c>
      <c r="V22" s="200" t="s">
        <v>726</v>
      </c>
      <c r="W22" s="32" t="s">
        <v>172</v>
      </c>
    </row>
    <row r="23" spans="1:23" ht="102" x14ac:dyDescent="0.2">
      <c r="A23" s="68" t="s">
        <v>197</v>
      </c>
      <c r="B23" s="277"/>
      <c r="C23" s="277"/>
      <c r="D23" s="278"/>
      <c r="E23" s="278"/>
      <c r="F23" s="266"/>
      <c r="G23" s="266"/>
      <c r="H23" s="266"/>
      <c r="I23" s="266"/>
      <c r="J23" s="267"/>
      <c r="K23" s="267"/>
      <c r="L23" s="84">
        <v>0</v>
      </c>
      <c r="M23" s="265"/>
      <c r="N23" s="266"/>
      <c r="O23" s="266"/>
      <c r="P23" s="27" t="s">
        <v>212</v>
      </c>
      <c r="Q23" s="27" t="s">
        <v>336</v>
      </c>
      <c r="R23" s="27" t="s">
        <v>71</v>
      </c>
      <c r="S23" s="27" t="s">
        <v>78</v>
      </c>
      <c r="T23" s="27" t="s">
        <v>79</v>
      </c>
      <c r="U23" s="86">
        <v>10800000</v>
      </c>
      <c r="V23" s="200" t="s">
        <v>727</v>
      </c>
      <c r="W23" s="32" t="s">
        <v>172</v>
      </c>
    </row>
    <row r="24" spans="1:23" ht="120" x14ac:dyDescent="0.2">
      <c r="A24" s="68" t="s">
        <v>197</v>
      </c>
      <c r="B24" s="87">
        <v>95131700</v>
      </c>
      <c r="C24" s="52" t="s">
        <v>337</v>
      </c>
      <c r="D24" s="70" t="s">
        <v>306</v>
      </c>
      <c r="E24" s="80">
        <v>44967</v>
      </c>
      <c r="F24" s="80">
        <v>44986</v>
      </c>
      <c r="G24" s="73">
        <v>45</v>
      </c>
      <c r="H24" s="73" t="s">
        <v>307</v>
      </c>
      <c r="I24" s="90">
        <v>1</v>
      </c>
      <c r="J24" s="83">
        <v>7200000</v>
      </c>
      <c r="K24" s="91">
        <v>7200000</v>
      </c>
      <c r="L24" s="84">
        <v>0</v>
      </c>
      <c r="M24" s="17" t="s">
        <v>301</v>
      </c>
      <c r="N24" s="90" t="s">
        <v>198</v>
      </c>
      <c r="O24" s="90" t="s">
        <v>308</v>
      </c>
      <c r="P24" s="27" t="s">
        <v>212</v>
      </c>
      <c r="Q24" s="52" t="s">
        <v>405</v>
      </c>
      <c r="R24" s="52" t="s">
        <v>222</v>
      </c>
      <c r="S24" s="52" t="s">
        <v>222</v>
      </c>
      <c r="T24" s="55" t="s">
        <v>219</v>
      </c>
      <c r="U24" s="86">
        <v>7200000</v>
      </c>
      <c r="V24" s="200" t="s">
        <v>587</v>
      </c>
      <c r="W24" s="32" t="s">
        <v>172</v>
      </c>
    </row>
    <row r="25" spans="1:23" s="35" customFormat="1" ht="83.25" customHeight="1" x14ac:dyDescent="0.25">
      <c r="A25" s="68" t="s">
        <v>197</v>
      </c>
      <c r="B25" s="87">
        <v>53121701</v>
      </c>
      <c r="C25" s="65" t="s">
        <v>338</v>
      </c>
      <c r="D25" s="70" t="s">
        <v>306</v>
      </c>
      <c r="E25" s="80">
        <v>44974</v>
      </c>
      <c r="F25" s="80">
        <v>44998</v>
      </c>
      <c r="G25" s="73">
        <v>45</v>
      </c>
      <c r="H25" s="73" t="s">
        <v>307</v>
      </c>
      <c r="I25" s="90">
        <v>1</v>
      </c>
      <c r="J25" s="83">
        <v>6300000</v>
      </c>
      <c r="K25" s="83">
        <v>6300000</v>
      </c>
      <c r="L25" s="84">
        <v>0</v>
      </c>
      <c r="M25" s="17" t="s">
        <v>301</v>
      </c>
      <c r="N25" s="90" t="s">
        <v>198</v>
      </c>
      <c r="O25" s="90" t="s">
        <v>308</v>
      </c>
      <c r="P25" s="27" t="s">
        <v>212</v>
      </c>
      <c r="Q25" s="65" t="s">
        <v>224</v>
      </c>
      <c r="R25" s="52" t="s">
        <v>222</v>
      </c>
      <c r="S25" s="52" t="s">
        <v>222</v>
      </c>
      <c r="T25" s="55" t="s">
        <v>219</v>
      </c>
      <c r="U25" s="86">
        <v>6300000</v>
      </c>
      <c r="V25" s="200" t="s">
        <v>774</v>
      </c>
      <c r="W25" s="35" t="s">
        <v>172</v>
      </c>
    </row>
    <row r="26" spans="1:23" ht="84" customHeight="1" x14ac:dyDescent="0.2">
      <c r="A26" s="68" t="s">
        <v>197</v>
      </c>
      <c r="B26" s="87" t="s">
        <v>339</v>
      </c>
      <c r="C26" s="65" t="s">
        <v>340</v>
      </c>
      <c r="D26" s="80">
        <v>44957</v>
      </c>
      <c r="E26" s="80">
        <v>44978</v>
      </c>
      <c r="F26" s="80">
        <v>45006</v>
      </c>
      <c r="G26" s="73">
        <v>150</v>
      </c>
      <c r="H26" s="73" t="s">
        <v>307</v>
      </c>
      <c r="I26" s="90">
        <v>1</v>
      </c>
      <c r="J26" s="86">
        <v>87200000</v>
      </c>
      <c r="K26" s="86">
        <v>87200000</v>
      </c>
      <c r="L26" s="84">
        <v>0</v>
      </c>
      <c r="M26" s="17" t="s">
        <v>301</v>
      </c>
      <c r="N26" s="90" t="s">
        <v>198</v>
      </c>
      <c r="O26" s="27" t="s">
        <v>341</v>
      </c>
      <c r="P26" s="27" t="s">
        <v>292</v>
      </c>
      <c r="Q26" s="65" t="s">
        <v>406</v>
      </c>
      <c r="R26" s="52" t="s">
        <v>222</v>
      </c>
      <c r="S26" s="52" t="s">
        <v>221</v>
      </c>
      <c r="T26" s="55" t="s">
        <v>219</v>
      </c>
      <c r="U26" s="86">
        <v>87200000</v>
      </c>
      <c r="V26" s="200" t="s">
        <v>725</v>
      </c>
      <c r="W26" s="32" t="s">
        <v>172</v>
      </c>
    </row>
    <row r="27" spans="1:23" ht="140.25" x14ac:dyDescent="0.2">
      <c r="A27" s="68" t="s">
        <v>197</v>
      </c>
      <c r="B27" s="87" t="s">
        <v>342</v>
      </c>
      <c r="C27" s="27" t="s">
        <v>343</v>
      </c>
      <c r="D27" s="102">
        <v>44957</v>
      </c>
      <c r="E27" s="102">
        <v>44971</v>
      </c>
      <c r="F27" s="102">
        <v>44998</v>
      </c>
      <c r="G27" s="103">
        <v>45</v>
      </c>
      <c r="H27" s="103" t="s">
        <v>307</v>
      </c>
      <c r="I27" s="103">
        <v>1</v>
      </c>
      <c r="J27" s="195">
        <v>10000000</v>
      </c>
      <c r="K27" s="195">
        <v>10000000</v>
      </c>
      <c r="L27" s="104">
        <v>0</v>
      </c>
      <c r="M27" s="105" t="s">
        <v>301</v>
      </c>
      <c r="N27" s="103" t="s">
        <v>198</v>
      </c>
      <c r="O27" s="27" t="s">
        <v>344</v>
      </c>
      <c r="P27" s="27" t="s">
        <v>292</v>
      </c>
      <c r="Q27" s="27" t="s">
        <v>407</v>
      </c>
      <c r="R27" s="27" t="s">
        <v>44</v>
      </c>
      <c r="S27" s="27" t="s">
        <v>44</v>
      </c>
      <c r="T27" s="27" t="s">
        <v>45</v>
      </c>
      <c r="U27" s="86">
        <v>10000000</v>
      </c>
      <c r="V27" s="200" t="s">
        <v>724</v>
      </c>
      <c r="W27" s="32" t="s">
        <v>172</v>
      </c>
    </row>
    <row r="28" spans="1:23" ht="140.25" x14ac:dyDescent="0.2">
      <c r="A28" s="68" t="s">
        <v>197</v>
      </c>
      <c r="B28" s="87">
        <v>72101516</v>
      </c>
      <c r="C28" s="27" t="s">
        <v>345</v>
      </c>
      <c r="D28" s="80">
        <v>44951</v>
      </c>
      <c r="E28" s="71">
        <v>44973</v>
      </c>
      <c r="F28" s="71">
        <v>44988</v>
      </c>
      <c r="G28" s="73">
        <f>180+20</f>
        <v>200</v>
      </c>
      <c r="H28" s="73" t="s">
        <v>307</v>
      </c>
      <c r="I28" s="73">
        <v>1</v>
      </c>
      <c r="J28" s="82">
        <v>68000000</v>
      </c>
      <c r="K28" s="91">
        <v>68000000</v>
      </c>
      <c r="L28" s="84">
        <v>0</v>
      </c>
      <c r="M28" s="85" t="s">
        <v>301</v>
      </c>
      <c r="N28" s="73" t="s">
        <v>198</v>
      </c>
      <c r="O28" s="27" t="s">
        <v>346</v>
      </c>
      <c r="P28" s="27" t="s">
        <v>292</v>
      </c>
      <c r="Q28" s="27" t="s">
        <v>347</v>
      </c>
      <c r="R28" s="90" t="s">
        <v>62</v>
      </c>
      <c r="S28" s="27" t="s">
        <v>69</v>
      </c>
      <c r="T28" s="27" t="s">
        <v>70</v>
      </c>
      <c r="U28" s="86">
        <v>68000000</v>
      </c>
      <c r="V28" s="200" t="s">
        <v>587</v>
      </c>
      <c r="W28" s="32" t="s">
        <v>172</v>
      </c>
    </row>
    <row r="29" spans="1:23" ht="140.25" x14ac:dyDescent="0.2">
      <c r="A29" s="68" t="s">
        <v>197</v>
      </c>
      <c r="B29" s="87" t="s">
        <v>348</v>
      </c>
      <c r="C29" s="27" t="s">
        <v>349</v>
      </c>
      <c r="D29" s="80">
        <v>44951</v>
      </c>
      <c r="E29" s="71">
        <v>44977</v>
      </c>
      <c r="F29" s="71">
        <v>45026</v>
      </c>
      <c r="G29" s="73">
        <v>260</v>
      </c>
      <c r="H29" s="73" t="s">
        <v>300</v>
      </c>
      <c r="I29" s="73">
        <v>1</v>
      </c>
      <c r="J29" s="82">
        <v>177047340</v>
      </c>
      <c r="K29" s="83">
        <v>177047340</v>
      </c>
      <c r="L29" s="84">
        <v>0</v>
      </c>
      <c r="M29" s="85" t="s">
        <v>301</v>
      </c>
      <c r="N29" s="73" t="s">
        <v>198</v>
      </c>
      <c r="O29" s="27" t="s">
        <v>350</v>
      </c>
      <c r="P29" s="27" t="s">
        <v>228</v>
      </c>
      <c r="Q29" s="27" t="s">
        <v>351</v>
      </c>
      <c r="R29" s="27" t="s">
        <v>71</v>
      </c>
      <c r="S29" s="27" t="s">
        <v>72</v>
      </c>
      <c r="T29" s="27" t="s">
        <v>73</v>
      </c>
      <c r="U29" s="82">
        <v>177047340</v>
      </c>
      <c r="V29" s="200" t="s">
        <v>587</v>
      </c>
      <c r="W29" s="32" t="s">
        <v>172</v>
      </c>
    </row>
    <row r="30" spans="1:23" ht="120" x14ac:dyDescent="0.2">
      <c r="A30" s="68" t="s">
        <v>197</v>
      </c>
      <c r="B30" s="87">
        <v>56121201</v>
      </c>
      <c r="C30" s="52" t="s">
        <v>352</v>
      </c>
      <c r="D30" s="70" t="s">
        <v>306</v>
      </c>
      <c r="E30" s="71">
        <v>44974</v>
      </c>
      <c r="F30" s="71">
        <v>44998</v>
      </c>
      <c r="G30" s="73">
        <v>45</v>
      </c>
      <c r="H30" s="73" t="s">
        <v>307</v>
      </c>
      <c r="I30" s="73">
        <v>1</v>
      </c>
      <c r="J30" s="82">
        <v>6600000</v>
      </c>
      <c r="K30" s="83">
        <v>6600000</v>
      </c>
      <c r="L30" s="84">
        <v>0</v>
      </c>
      <c r="M30" s="85" t="s">
        <v>301</v>
      </c>
      <c r="N30" s="73" t="s">
        <v>198</v>
      </c>
      <c r="O30" s="92" t="s">
        <v>308</v>
      </c>
      <c r="P30" s="93" t="s">
        <v>212</v>
      </c>
      <c r="Q30" s="52" t="s">
        <v>408</v>
      </c>
      <c r="R30" s="52" t="s">
        <v>71</v>
      </c>
      <c r="S30" s="52" t="s">
        <v>78</v>
      </c>
      <c r="T30" s="55" t="s">
        <v>79</v>
      </c>
      <c r="U30" s="86">
        <v>6600000</v>
      </c>
      <c r="V30" s="200" t="s">
        <v>784</v>
      </c>
      <c r="W30" s="32" t="s">
        <v>172</v>
      </c>
    </row>
    <row r="31" spans="1:23" ht="102" x14ac:dyDescent="0.2">
      <c r="A31" s="68" t="s">
        <v>197</v>
      </c>
      <c r="B31" s="87">
        <v>24112700</v>
      </c>
      <c r="C31" s="65" t="s">
        <v>353</v>
      </c>
      <c r="D31" s="80">
        <v>44953</v>
      </c>
      <c r="E31" s="71">
        <v>44973</v>
      </c>
      <c r="F31" s="71">
        <v>44998</v>
      </c>
      <c r="G31" s="73">
        <v>90</v>
      </c>
      <c r="H31" s="73" t="s">
        <v>307</v>
      </c>
      <c r="I31" s="73">
        <v>1</v>
      </c>
      <c r="J31" s="82">
        <v>63750000</v>
      </c>
      <c r="K31" s="83">
        <v>63750000</v>
      </c>
      <c r="L31" s="84">
        <v>0</v>
      </c>
      <c r="M31" s="85" t="s">
        <v>301</v>
      </c>
      <c r="N31" s="73" t="s">
        <v>198</v>
      </c>
      <c r="O31" s="27" t="s">
        <v>310</v>
      </c>
      <c r="P31" s="27" t="s">
        <v>215</v>
      </c>
      <c r="Q31" s="65" t="s">
        <v>409</v>
      </c>
      <c r="R31" s="52" t="s">
        <v>71</v>
      </c>
      <c r="S31" s="52" t="s">
        <v>78</v>
      </c>
      <c r="T31" s="55" t="s">
        <v>79</v>
      </c>
      <c r="U31" s="82">
        <v>63750000</v>
      </c>
      <c r="V31" s="200" t="s">
        <v>587</v>
      </c>
      <c r="W31" s="32" t="s">
        <v>172</v>
      </c>
    </row>
    <row r="32" spans="1:23" ht="102" x14ac:dyDescent="0.2">
      <c r="A32" s="68" t="s">
        <v>197</v>
      </c>
      <c r="B32" s="87">
        <v>32151500</v>
      </c>
      <c r="C32" s="65" t="s">
        <v>236</v>
      </c>
      <c r="D32" s="70" t="s">
        <v>306</v>
      </c>
      <c r="E32" s="71">
        <v>44980</v>
      </c>
      <c r="F32" s="71">
        <v>45006</v>
      </c>
      <c r="G32" s="73">
        <v>45</v>
      </c>
      <c r="H32" s="73" t="s">
        <v>307</v>
      </c>
      <c r="I32" s="73">
        <v>1</v>
      </c>
      <c r="J32" s="82">
        <v>16200000</v>
      </c>
      <c r="K32" s="83">
        <v>16200000</v>
      </c>
      <c r="L32" s="84">
        <v>0</v>
      </c>
      <c r="M32" s="85" t="s">
        <v>301</v>
      </c>
      <c r="N32" s="73" t="s">
        <v>198</v>
      </c>
      <c r="O32" s="92" t="s">
        <v>308</v>
      </c>
      <c r="P32" s="93" t="s">
        <v>212</v>
      </c>
      <c r="Q32" s="65" t="s">
        <v>410</v>
      </c>
      <c r="R32" s="52" t="s">
        <v>71</v>
      </c>
      <c r="S32" s="52" t="s">
        <v>78</v>
      </c>
      <c r="T32" s="55" t="s">
        <v>79</v>
      </c>
      <c r="U32" s="82">
        <v>16200000</v>
      </c>
      <c r="V32" s="200" t="s">
        <v>785</v>
      </c>
      <c r="W32" s="32" t="s">
        <v>172</v>
      </c>
    </row>
    <row r="33" spans="1:23" ht="127.5" x14ac:dyDescent="0.2">
      <c r="A33" s="68" t="s">
        <v>197</v>
      </c>
      <c r="B33" s="87">
        <v>72153002</v>
      </c>
      <c r="C33" s="27" t="s">
        <v>354</v>
      </c>
      <c r="D33" s="80">
        <v>44957</v>
      </c>
      <c r="E33" s="71">
        <v>44974</v>
      </c>
      <c r="F33" s="71">
        <v>44998</v>
      </c>
      <c r="G33" s="73">
        <f>270+20</f>
        <v>290</v>
      </c>
      <c r="H33" s="73" t="s">
        <v>307</v>
      </c>
      <c r="I33" s="73">
        <v>1</v>
      </c>
      <c r="J33" s="82">
        <v>95000000</v>
      </c>
      <c r="K33" s="83">
        <v>95000000</v>
      </c>
      <c r="L33" s="84">
        <v>0</v>
      </c>
      <c r="M33" s="85" t="s">
        <v>301</v>
      </c>
      <c r="N33" s="73" t="s">
        <v>198</v>
      </c>
      <c r="O33" s="27" t="s">
        <v>341</v>
      </c>
      <c r="P33" s="27" t="s">
        <v>292</v>
      </c>
      <c r="Q33" s="27" t="s">
        <v>411</v>
      </c>
      <c r="R33" s="90" t="s">
        <v>80</v>
      </c>
      <c r="S33" s="27" t="s">
        <v>81</v>
      </c>
      <c r="T33" s="27" t="s">
        <v>237</v>
      </c>
      <c r="U33" s="82">
        <v>95000000</v>
      </c>
      <c r="V33" s="200" t="s">
        <v>587</v>
      </c>
      <c r="W33" s="32" t="s">
        <v>172</v>
      </c>
    </row>
    <row r="34" spans="1:23" ht="165.75" x14ac:dyDescent="0.2">
      <c r="A34" s="68" t="s">
        <v>197</v>
      </c>
      <c r="B34" s="87">
        <v>30161700</v>
      </c>
      <c r="C34" s="27" t="s">
        <v>355</v>
      </c>
      <c r="D34" s="80">
        <v>44957</v>
      </c>
      <c r="E34" s="71">
        <v>44985</v>
      </c>
      <c r="F34" s="71">
        <v>45048</v>
      </c>
      <c r="G34" s="73">
        <v>250</v>
      </c>
      <c r="H34" s="73" t="s">
        <v>356</v>
      </c>
      <c r="I34" s="73">
        <v>1</v>
      </c>
      <c r="J34" s="82">
        <v>210000000</v>
      </c>
      <c r="K34" s="91">
        <v>210000000</v>
      </c>
      <c r="L34" s="84">
        <v>0</v>
      </c>
      <c r="M34" s="85" t="s">
        <v>301</v>
      </c>
      <c r="N34" s="73" t="s">
        <v>198</v>
      </c>
      <c r="O34" s="27" t="s">
        <v>332</v>
      </c>
      <c r="P34" s="27" t="s">
        <v>292</v>
      </c>
      <c r="Q34" s="27" t="s">
        <v>412</v>
      </c>
      <c r="R34" s="90" t="s">
        <v>80</v>
      </c>
      <c r="S34" s="27" t="s">
        <v>84</v>
      </c>
      <c r="T34" s="27" t="s">
        <v>357</v>
      </c>
      <c r="U34" s="94">
        <v>210000000</v>
      </c>
      <c r="V34" s="200" t="s">
        <v>587</v>
      </c>
      <c r="W34" s="32" t="s">
        <v>172</v>
      </c>
    </row>
    <row r="35" spans="1:23" ht="114.75" x14ac:dyDescent="0.2">
      <c r="A35" s="68" t="s">
        <v>197</v>
      </c>
      <c r="B35" s="72">
        <v>26111700</v>
      </c>
      <c r="C35" s="27" t="s">
        <v>358</v>
      </c>
      <c r="D35" s="80"/>
      <c r="E35" s="71">
        <v>44984</v>
      </c>
      <c r="F35" s="71">
        <v>45006</v>
      </c>
      <c r="G35" s="73">
        <v>45</v>
      </c>
      <c r="H35" s="73" t="s">
        <v>307</v>
      </c>
      <c r="I35" s="73">
        <v>1</v>
      </c>
      <c r="J35" s="82">
        <v>30000018</v>
      </c>
      <c r="K35" s="83">
        <v>30000018</v>
      </c>
      <c r="L35" s="84">
        <v>0</v>
      </c>
      <c r="M35" s="85" t="s">
        <v>301</v>
      </c>
      <c r="N35" s="73" t="s">
        <v>198</v>
      </c>
      <c r="O35" s="27" t="s">
        <v>317</v>
      </c>
      <c r="P35" s="27" t="s">
        <v>292</v>
      </c>
      <c r="Q35" s="27" t="s">
        <v>413</v>
      </c>
      <c r="R35" s="27" t="s">
        <v>90</v>
      </c>
      <c r="S35" s="27" t="s">
        <v>93</v>
      </c>
      <c r="T35" s="27" t="s">
        <v>245</v>
      </c>
      <c r="U35" s="82">
        <v>30000018</v>
      </c>
      <c r="V35" s="99">
        <f t="shared" ref="V35:V47" si="0">+U35-K35</f>
        <v>0</v>
      </c>
      <c r="W35" s="32" t="s">
        <v>172</v>
      </c>
    </row>
    <row r="36" spans="1:23" ht="204" x14ac:dyDescent="0.2">
      <c r="A36" s="68" t="s">
        <v>197</v>
      </c>
      <c r="B36" s="87" t="s">
        <v>359</v>
      </c>
      <c r="C36" s="27" t="s">
        <v>530</v>
      </c>
      <c r="D36" s="80">
        <v>44957</v>
      </c>
      <c r="E36" s="71">
        <v>44966</v>
      </c>
      <c r="F36" s="71">
        <v>45048</v>
      </c>
      <c r="G36" s="73">
        <v>240</v>
      </c>
      <c r="H36" s="73" t="s">
        <v>360</v>
      </c>
      <c r="I36" s="73">
        <v>1</v>
      </c>
      <c r="J36" s="82">
        <v>1782500000</v>
      </c>
      <c r="K36" s="82">
        <v>1782500000</v>
      </c>
      <c r="L36" s="84">
        <v>0</v>
      </c>
      <c r="M36" s="85" t="s">
        <v>301</v>
      </c>
      <c r="N36" s="73" t="s">
        <v>198</v>
      </c>
      <c r="O36" s="27" t="s">
        <v>361</v>
      </c>
      <c r="P36" s="27" t="s">
        <v>292</v>
      </c>
      <c r="Q36" s="27" t="s">
        <v>414</v>
      </c>
      <c r="R36" s="27" t="s">
        <v>96</v>
      </c>
      <c r="S36" s="27" t="s">
        <v>97</v>
      </c>
      <c r="T36" s="27" t="s">
        <v>98</v>
      </c>
      <c r="U36" s="82">
        <v>1782500000</v>
      </c>
      <c r="V36" s="200" t="s">
        <v>587</v>
      </c>
      <c r="W36" s="32" t="s">
        <v>172</v>
      </c>
    </row>
    <row r="37" spans="1:23" ht="204" x14ac:dyDescent="0.2">
      <c r="A37" s="68" t="s">
        <v>197</v>
      </c>
      <c r="B37" s="87">
        <v>78101803</v>
      </c>
      <c r="C37" s="27" t="s">
        <v>363</v>
      </c>
      <c r="D37" s="80">
        <v>44951</v>
      </c>
      <c r="E37" s="71">
        <v>44960</v>
      </c>
      <c r="F37" s="71">
        <v>44986</v>
      </c>
      <c r="G37" s="73">
        <v>270</v>
      </c>
      <c r="H37" s="73" t="s">
        <v>307</v>
      </c>
      <c r="I37" s="73">
        <v>1</v>
      </c>
      <c r="J37" s="82">
        <v>115443368</v>
      </c>
      <c r="K37" s="83">
        <v>115443368</v>
      </c>
      <c r="L37" s="84">
        <v>0</v>
      </c>
      <c r="M37" s="85" t="s">
        <v>301</v>
      </c>
      <c r="N37" s="73" t="s">
        <v>198</v>
      </c>
      <c r="O37" s="27" t="s">
        <v>350</v>
      </c>
      <c r="P37" s="27" t="s">
        <v>228</v>
      </c>
      <c r="Q37" s="27" t="s">
        <v>415</v>
      </c>
      <c r="R37" s="27" t="s">
        <v>105</v>
      </c>
      <c r="S37" s="27" t="s">
        <v>106</v>
      </c>
      <c r="T37" s="27" t="s">
        <v>107</v>
      </c>
      <c r="U37" s="82">
        <v>115443368</v>
      </c>
      <c r="V37" s="200" t="s">
        <v>587</v>
      </c>
      <c r="W37" s="32" t="s">
        <v>172</v>
      </c>
    </row>
    <row r="38" spans="1:23" ht="114.75" x14ac:dyDescent="0.2">
      <c r="A38" s="68" t="s">
        <v>197</v>
      </c>
      <c r="B38" s="95">
        <v>78101800</v>
      </c>
      <c r="C38" s="52" t="s">
        <v>364</v>
      </c>
      <c r="D38" s="80">
        <v>44943</v>
      </c>
      <c r="E38" s="71">
        <v>44950</v>
      </c>
      <c r="F38" s="71">
        <v>44977</v>
      </c>
      <c r="G38" s="73">
        <v>300</v>
      </c>
      <c r="H38" s="73" t="s">
        <v>307</v>
      </c>
      <c r="I38" s="73">
        <v>1</v>
      </c>
      <c r="J38" s="82">
        <v>6000000</v>
      </c>
      <c r="K38" s="83">
        <v>6000000</v>
      </c>
      <c r="L38" s="84">
        <v>0</v>
      </c>
      <c r="M38" s="85" t="s">
        <v>301</v>
      </c>
      <c r="N38" s="73" t="s">
        <v>198</v>
      </c>
      <c r="O38" s="27" t="s">
        <v>365</v>
      </c>
      <c r="P38" s="27" t="s">
        <v>292</v>
      </c>
      <c r="Q38" s="52" t="s">
        <v>250</v>
      </c>
      <c r="R38" s="52" t="s">
        <v>105</v>
      </c>
      <c r="S38" s="52" t="s">
        <v>106</v>
      </c>
      <c r="T38" s="55" t="s">
        <v>107</v>
      </c>
      <c r="U38" s="86">
        <v>6000000</v>
      </c>
      <c r="V38" s="200" t="s">
        <v>587</v>
      </c>
      <c r="W38" s="32" t="s">
        <v>172</v>
      </c>
    </row>
    <row r="39" spans="1:23" ht="120" x14ac:dyDescent="0.2">
      <c r="A39" s="68" t="s">
        <v>197</v>
      </c>
      <c r="B39" s="96" t="s">
        <v>366</v>
      </c>
      <c r="C39" s="52" t="s">
        <v>367</v>
      </c>
      <c r="D39" s="80">
        <v>44946</v>
      </c>
      <c r="E39" s="71">
        <v>44953</v>
      </c>
      <c r="F39" s="71">
        <v>44977</v>
      </c>
      <c r="G39" s="73">
        <v>300</v>
      </c>
      <c r="H39" s="73" t="s">
        <v>307</v>
      </c>
      <c r="I39" s="73">
        <v>1</v>
      </c>
      <c r="J39" s="82">
        <v>10098000</v>
      </c>
      <c r="K39" s="83">
        <v>10098000</v>
      </c>
      <c r="L39" s="84">
        <v>0</v>
      </c>
      <c r="M39" s="85" t="s">
        <v>301</v>
      </c>
      <c r="N39" s="73" t="s">
        <v>198</v>
      </c>
      <c r="O39" s="27" t="s">
        <v>368</v>
      </c>
      <c r="P39" s="27" t="s">
        <v>209</v>
      </c>
      <c r="Q39" s="52" t="s">
        <v>416</v>
      </c>
      <c r="R39" s="52" t="s">
        <v>114</v>
      </c>
      <c r="S39" s="52" t="s">
        <v>116</v>
      </c>
      <c r="T39" s="55" t="s">
        <v>117</v>
      </c>
      <c r="U39" s="86">
        <v>10098000</v>
      </c>
      <c r="V39" s="200" t="s">
        <v>587</v>
      </c>
      <c r="W39" s="32" t="s">
        <v>172</v>
      </c>
    </row>
    <row r="40" spans="1:23" ht="140.25" x14ac:dyDescent="0.2">
      <c r="A40" s="68" t="s">
        <v>197</v>
      </c>
      <c r="B40" s="87">
        <v>82111804</v>
      </c>
      <c r="C40" s="27" t="s">
        <v>369</v>
      </c>
      <c r="D40" s="80">
        <v>45061</v>
      </c>
      <c r="E40" s="71">
        <v>45078</v>
      </c>
      <c r="F40" s="71">
        <v>45103</v>
      </c>
      <c r="G40" s="73">
        <v>180</v>
      </c>
      <c r="H40" s="73" t="s">
        <v>307</v>
      </c>
      <c r="I40" s="73">
        <v>1</v>
      </c>
      <c r="J40" s="82">
        <v>15000000</v>
      </c>
      <c r="K40" s="83">
        <v>15000000</v>
      </c>
      <c r="L40" s="84">
        <v>0</v>
      </c>
      <c r="M40" s="85" t="s">
        <v>301</v>
      </c>
      <c r="N40" s="73" t="s">
        <v>198</v>
      </c>
      <c r="O40" s="27" t="s">
        <v>368</v>
      </c>
      <c r="P40" s="27" t="s">
        <v>209</v>
      </c>
      <c r="Q40" s="27" t="s">
        <v>370</v>
      </c>
      <c r="R40" s="73" t="s">
        <v>114</v>
      </c>
      <c r="S40" s="27" t="s">
        <v>120</v>
      </c>
      <c r="T40" s="27" t="s">
        <v>121</v>
      </c>
      <c r="U40" s="82">
        <v>15000000</v>
      </c>
      <c r="V40" s="200" t="s">
        <v>587</v>
      </c>
      <c r="W40" s="32" t="s">
        <v>172</v>
      </c>
    </row>
    <row r="41" spans="1:23" ht="89.25" x14ac:dyDescent="0.2">
      <c r="A41" s="68" t="s">
        <v>197</v>
      </c>
      <c r="B41" s="87">
        <v>20122800</v>
      </c>
      <c r="C41" s="27" t="s">
        <v>371</v>
      </c>
      <c r="D41" s="80">
        <v>44957</v>
      </c>
      <c r="E41" s="71">
        <v>44967</v>
      </c>
      <c r="F41" s="71">
        <v>44986</v>
      </c>
      <c r="G41" s="73">
        <v>270</v>
      </c>
      <c r="H41" s="73" t="s">
        <v>307</v>
      </c>
      <c r="I41" s="73">
        <v>1</v>
      </c>
      <c r="J41" s="82">
        <v>20000000</v>
      </c>
      <c r="K41" s="83">
        <v>20000000</v>
      </c>
      <c r="L41" s="84">
        <v>0</v>
      </c>
      <c r="M41" s="85" t="s">
        <v>301</v>
      </c>
      <c r="N41" s="73" t="s">
        <v>198</v>
      </c>
      <c r="O41" s="27" t="s">
        <v>344</v>
      </c>
      <c r="P41" s="27" t="s">
        <v>292</v>
      </c>
      <c r="Q41" s="27" t="s">
        <v>372</v>
      </c>
      <c r="R41" s="73" t="s">
        <v>114</v>
      </c>
      <c r="S41" s="27" t="s">
        <v>120</v>
      </c>
      <c r="T41" s="27" t="s">
        <v>121</v>
      </c>
      <c r="U41" s="86">
        <v>20000000</v>
      </c>
      <c r="V41" s="200" t="s">
        <v>587</v>
      </c>
      <c r="W41" s="32" t="s">
        <v>172</v>
      </c>
    </row>
    <row r="42" spans="1:23" ht="280.5" x14ac:dyDescent="0.2">
      <c r="A42" s="68" t="s">
        <v>197</v>
      </c>
      <c r="B42" s="87">
        <v>80101500</v>
      </c>
      <c r="C42" s="27" t="s">
        <v>373</v>
      </c>
      <c r="D42" s="80">
        <v>45230</v>
      </c>
      <c r="E42" s="71">
        <v>45245</v>
      </c>
      <c r="F42" s="71">
        <v>45260</v>
      </c>
      <c r="G42" s="73">
        <v>15</v>
      </c>
      <c r="H42" s="73" t="s">
        <v>374</v>
      </c>
      <c r="I42" s="73">
        <v>1</v>
      </c>
      <c r="J42" s="82">
        <v>5215000</v>
      </c>
      <c r="K42" s="83">
        <v>5215000</v>
      </c>
      <c r="L42" s="84">
        <v>0</v>
      </c>
      <c r="M42" s="85" t="s">
        <v>301</v>
      </c>
      <c r="N42" s="73" t="s">
        <v>198</v>
      </c>
      <c r="O42" s="27" t="s">
        <v>365</v>
      </c>
      <c r="P42" s="27" t="s">
        <v>293</v>
      </c>
      <c r="Q42" s="27" t="s">
        <v>417</v>
      </c>
      <c r="R42" s="73" t="s">
        <v>114</v>
      </c>
      <c r="S42" s="27" t="s">
        <v>120</v>
      </c>
      <c r="T42" s="27" t="s">
        <v>121</v>
      </c>
      <c r="U42" s="82">
        <v>5215000</v>
      </c>
      <c r="V42" s="99">
        <f t="shared" si="0"/>
        <v>0</v>
      </c>
      <c r="W42" s="32" t="s">
        <v>172</v>
      </c>
    </row>
    <row r="43" spans="1:23" ht="114.75" x14ac:dyDescent="0.2">
      <c r="A43" s="68" t="s">
        <v>197</v>
      </c>
      <c r="B43" s="87">
        <v>72154010</v>
      </c>
      <c r="C43" s="27" t="s">
        <v>375</v>
      </c>
      <c r="D43" s="80">
        <v>44957</v>
      </c>
      <c r="E43" s="71">
        <v>44979</v>
      </c>
      <c r="F43" s="71">
        <v>45026</v>
      </c>
      <c r="G43" s="73">
        <v>260</v>
      </c>
      <c r="H43" s="73" t="s">
        <v>376</v>
      </c>
      <c r="I43" s="73">
        <v>1</v>
      </c>
      <c r="J43" s="82">
        <v>250000000</v>
      </c>
      <c r="K43" s="83">
        <v>250000000</v>
      </c>
      <c r="L43" s="84">
        <v>0</v>
      </c>
      <c r="M43" s="85" t="s">
        <v>301</v>
      </c>
      <c r="N43" s="73" t="s">
        <v>198</v>
      </c>
      <c r="O43" s="27" t="s">
        <v>377</v>
      </c>
      <c r="P43" s="27" t="s">
        <v>292</v>
      </c>
      <c r="Q43" s="27" t="s">
        <v>378</v>
      </c>
      <c r="R43" s="90" t="s">
        <v>129</v>
      </c>
      <c r="S43" s="27" t="s">
        <v>136</v>
      </c>
      <c r="T43" s="27" t="s">
        <v>137</v>
      </c>
      <c r="U43" s="82">
        <v>250000000</v>
      </c>
      <c r="V43" s="200" t="s">
        <v>587</v>
      </c>
      <c r="W43" s="32" t="s">
        <v>172</v>
      </c>
    </row>
    <row r="44" spans="1:23" ht="153" x14ac:dyDescent="0.2">
      <c r="A44" s="68" t="s">
        <v>197</v>
      </c>
      <c r="B44" s="87">
        <v>72101507</v>
      </c>
      <c r="C44" s="27" t="s">
        <v>379</v>
      </c>
      <c r="D44" s="80">
        <v>44957</v>
      </c>
      <c r="E44" s="71">
        <v>44979</v>
      </c>
      <c r="F44" s="71">
        <v>45006</v>
      </c>
      <c r="G44" s="73">
        <v>270</v>
      </c>
      <c r="H44" s="73" t="s">
        <v>307</v>
      </c>
      <c r="I44" s="73">
        <v>1</v>
      </c>
      <c r="J44" s="82">
        <v>100000000</v>
      </c>
      <c r="K44" s="83">
        <v>100000000</v>
      </c>
      <c r="L44" s="84">
        <v>0</v>
      </c>
      <c r="M44" s="85" t="s">
        <v>301</v>
      </c>
      <c r="N44" s="73" t="s">
        <v>198</v>
      </c>
      <c r="O44" s="27" t="s">
        <v>322</v>
      </c>
      <c r="P44" s="27" t="s">
        <v>292</v>
      </c>
      <c r="Q44" s="27" t="s">
        <v>380</v>
      </c>
      <c r="R44" s="90" t="s">
        <v>129</v>
      </c>
      <c r="S44" s="27" t="s">
        <v>136</v>
      </c>
      <c r="T44" s="27" t="s">
        <v>137</v>
      </c>
      <c r="U44" s="86">
        <v>100000000</v>
      </c>
      <c r="V44" s="200" t="s">
        <v>587</v>
      </c>
      <c r="W44" s="32" t="s">
        <v>172</v>
      </c>
    </row>
    <row r="45" spans="1:23" ht="140.25" x14ac:dyDescent="0.2">
      <c r="A45" s="68" t="s">
        <v>197</v>
      </c>
      <c r="B45" s="87">
        <v>72151207</v>
      </c>
      <c r="C45" s="27" t="s">
        <v>381</v>
      </c>
      <c r="D45" s="80">
        <v>44957</v>
      </c>
      <c r="E45" s="71">
        <v>44979</v>
      </c>
      <c r="F45" s="71">
        <v>45012</v>
      </c>
      <c r="G45" s="73">
        <v>270</v>
      </c>
      <c r="H45" s="73" t="s">
        <v>362</v>
      </c>
      <c r="I45" s="73">
        <v>1</v>
      </c>
      <c r="J45" s="82">
        <v>250000000</v>
      </c>
      <c r="K45" s="83">
        <v>250000000</v>
      </c>
      <c r="L45" s="84">
        <v>0</v>
      </c>
      <c r="M45" s="85" t="s">
        <v>301</v>
      </c>
      <c r="N45" s="73" t="s">
        <v>198</v>
      </c>
      <c r="O45" s="27" t="s">
        <v>377</v>
      </c>
      <c r="P45" s="27" t="s">
        <v>292</v>
      </c>
      <c r="Q45" s="27" t="s">
        <v>382</v>
      </c>
      <c r="R45" s="90" t="s">
        <v>129</v>
      </c>
      <c r="S45" s="27" t="s">
        <v>136</v>
      </c>
      <c r="T45" s="27" t="s">
        <v>137</v>
      </c>
      <c r="U45" s="82">
        <v>250000000</v>
      </c>
      <c r="V45" s="200" t="s">
        <v>587</v>
      </c>
      <c r="W45" s="32" t="s">
        <v>172</v>
      </c>
    </row>
    <row r="46" spans="1:23" ht="89.25" x14ac:dyDescent="0.2">
      <c r="A46" s="68" t="s">
        <v>197</v>
      </c>
      <c r="B46" s="88" t="s">
        <v>419</v>
      </c>
      <c r="C46" s="52" t="s">
        <v>270</v>
      </c>
      <c r="D46" s="80">
        <v>44957</v>
      </c>
      <c r="E46" s="71">
        <v>44984</v>
      </c>
      <c r="F46" s="71">
        <v>45006</v>
      </c>
      <c r="G46" s="73">
        <v>270</v>
      </c>
      <c r="H46" s="73" t="s">
        <v>307</v>
      </c>
      <c r="I46" s="73">
        <v>1</v>
      </c>
      <c r="J46" s="82">
        <v>40500000</v>
      </c>
      <c r="K46" s="83">
        <v>40500000</v>
      </c>
      <c r="L46" s="84">
        <v>0</v>
      </c>
      <c r="M46" s="85" t="s">
        <v>301</v>
      </c>
      <c r="N46" s="73" t="s">
        <v>198</v>
      </c>
      <c r="O46" s="27" t="s">
        <v>361</v>
      </c>
      <c r="P46" s="27" t="s">
        <v>292</v>
      </c>
      <c r="Q46" s="52" t="s">
        <v>418</v>
      </c>
      <c r="R46" s="52" t="s">
        <v>129</v>
      </c>
      <c r="S46" s="52" t="s">
        <v>136</v>
      </c>
      <c r="T46" s="55" t="s">
        <v>137</v>
      </c>
      <c r="U46" s="86">
        <v>40500000</v>
      </c>
      <c r="V46" s="200" t="s">
        <v>754</v>
      </c>
      <c r="W46" s="32" t="s">
        <v>172</v>
      </c>
    </row>
    <row r="47" spans="1:23" ht="114.75" x14ac:dyDescent="0.2">
      <c r="A47" s="212" t="s">
        <v>197</v>
      </c>
      <c r="B47" s="96" t="s">
        <v>383</v>
      </c>
      <c r="C47" s="213" t="s">
        <v>384</v>
      </c>
      <c r="D47" s="214">
        <v>44957</v>
      </c>
      <c r="E47" s="214">
        <v>44964</v>
      </c>
      <c r="F47" s="214">
        <v>44986</v>
      </c>
      <c r="G47" s="215">
        <v>290</v>
      </c>
      <c r="H47" s="215" t="s">
        <v>307</v>
      </c>
      <c r="I47" s="216">
        <v>1</v>
      </c>
      <c r="J47" s="217">
        <v>50768000</v>
      </c>
      <c r="K47" s="218">
        <v>50768000</v>
      </c>
      <c r="L47" s="219">
        <v>0</v>
      </c>
      <c r="M47" s="220" t="s">
        <v>301</v>
      </c>
      <c r="N47" s="221" t="s">
        <v>198</v>
      </c>
      <c r="O47" s="222" t="s">
        <v>317</v>
      </c>
      <c r="P47" s="222" t="s">
        <v>292</v>
      </c>
      <c r="Q47" s="222" t="s">
        <v>385</v>
      </c>
      <c r="R47" s="222" t="s">
        <v>129</v>
      </c>
      <c r="S47" s="222" t="s">
        <v>136</v>
      </c>
      <c r="T47" s="222" t="s">
        <v>137</v>
      </c>
      <c r="U47" s="217">
        <v>50768000</v>
      </c>
      <c r="V47" s="223">
        <f t="shared" si="0"/>
        <v>0</v>
      </c>
      <c r="W47" s="32" t="s">
        <v>172</v>
      </c>
    </row>
    <row r="48" spans="1:23" ht="127.5" x14ac:dyDescent="0.2">
      <c r="A48" s="68" t="s">
        <v>197</v>
      </c>
      <c r="B48" s="87">
        <v>55121700</v>
      </c>
      <c r="C48" s="27" t="s">
        <v>386</v>
      </c>
      <c r="D48" s="80">
        <v>44951</v>
      </c>
      <c r="E48" s="71">
        <v>44974</v>
      </c>
      <c r="F48" s="71">
        <v>45006</v>
      </c>
      <c r="G48" s="73">
        <v>240</v>
      </c>
      <c r="H48" s="73" t="s">
        <v>307</v>
      </c>
      <c r="I48" s="73">
        <v>1</v>
      </c>
      <c r="J48" s="82">
        <v>95000000</v>
      </c>
      <c r="K48" s="83">
        <v>95000000</v>
      </c>
      <c r="L48" s="84">
        <v>0</v>
      </c>
      <c r="M48" s="85" t="s">
        <v>301</v>
      </c>
      <c r="N48" s="73" t="s">
        <v>198</v>
      </c>
      <c r="O48" s="27" t="s">
        <v>387</v>
      </c>
      <c r="P48" s="27" t="s">
        <v>292</v>
      </c>
      <c r="Q48" s="27" t="s">
        <v>388</v>
      </c>
      <c r="R48" s="27" t="s">
        <v>140</v>
      </c>
      <c r="S48" s="27" t="s">
        <v>141</v>
      </c>
      <c r="T48" s="27" t="s">
        <v>142</v>
      </c>
      <c r="U48" s="82">
        <v>95000000</v>
      </c>
      <c r="V48" s="200" t="s">
        <v>587</v>
      </c>
      <c r="W48" s="32" t="s">
        <v>172</v>
      </c>
    </row>
    <row r="49" spans="1:23" ht="140.25" x14ac:dyDescent="0.2">
      <c r="A49" s="68" t="s">
        <v>197</v>
      </c>
      <c r="B49" s="87" t="s">
        <v>389</v>
      </c>
      <c r="C49" s="27" t="s">
        <v>390</v>
      </c>
      <c r="D49" s="80">
        <v>44950</v>
      </c>
      <c r="E49" s="71">
        <v>44960</v>
      </c>
      <c r="F49" s="71">
        <v>45012</v>
      </c>
      <c r="G49" s="73">
        <v>240</v>
      </c>
      <c r="H49" s="73" t="s">
        <v>356</v>
      </c>
      <c r="I49" s="73">
        <v>1</v>
      </c>
      <c r="J49" s="82">
        <v>176550000</v>
      </c>
      <c r="K49" s="83">
        <v>176550000</v>
      </c>
      <c r="L49" s="84">
        <v>0</v>
      </c>
      <c r="M49" s="85" t="s">
        <v>301</v>
      </c>
      <c r="N49" s="73" t="s">
        <v>198</v>
      </c>
      <c r="O49" s="27" t="s">
        <v>391</v>
      </c>
      <c r="P49" s="27" t="s">
        <v>277</v>
      </c>
      <c r="Q49" s="27" t="s">
        <v>392</v>
      </c>
      <c r="R49" s="27" t="s">
        <v>143</v>
      </c>
      <c r="S49" s="27" t="s">
        <v>146</v>
      </c>
      <c r="T49" s="27" t="s">
        <v>275</v>
      </c>
      <c r="U49" s="82">
        <v>176550000</v>
      </c>
      <c r="V49" s="200" t="s">
        <v>587</v>
      </c>
      <c r="W49" s="32" t="s">
        <v>172</v>
      </c>
    </row>
    <row r="50" spans="1:23" ht="153" x14ac:dyDescent="0.2">
      <c r="A50" s="68" t="s">
        <v>197</v>
      </c>
      <c r="B50" s="87" t="s">
        <v>393</v>
      </c>
      <c r="C50" s="27" t="s">
        <v>394</v>
      </c>
      <c r="D50" s="80" t="s">
        <v>395</v>
      </c>
      <c r="E50" s="71">
        <v>44972</v>
      </c>
      <c r="F50" s="71">
        <v>45006</v>
      </c>
      <c r="G50" s="73">
        <v>240</v>
      </c>
      <c r="H50" s="73" t="s">
        <v>307</v>
      </c>
      <c r="I50" s="73">
        <v>1</v>
      </c>
      <c r="J50" s="82">
        <v>15000000</v>
      </c>
      <c r="K50" s="83">
        <v>15000000</v>
      </c>
      <c r="L50" s="84">
        <v>0</v>
      </c>
      <c r="M50" s="85" t="s">
        <v>301</v>
      </c>
      <c r="N50" s="73" t="s">
        <v>198</v>
      </c>
      <c r="O50" s="27" t="s">
        <v>310</v>
      </c>
      <c r="P50" s="27" t="s">
        <v>215</v>
      </c>
      <c r="Q50" s="27" t="s">
        <v>396</v>
      </c>
      <c r="R50" s="27" t="s">
        <v>143</v>
      </c>
      <c r="S50" s="27" t="s">
        <v>146</v>
      </c>
      <c r="T50" s="27" t="s">
        <v>275</v>
      </c>
      <c r="U50" s="82">
        <v>15000000</v>
      </c>
      <c r="V50" s="200" t="s">
        <v>587</v>
      </c>
      <c r="W50" s="32" t="s">
        <v>172</v>
      </c>
    </row>
    <row r="51" spans="1:23" ht="89.25" x14ac:dyDescent="0.2">
      <c r="A51" s="276" t="s">
        <v>197</v>
      </c>
      <c r="B51" s="277">
        <v>93141506</v>
      </c>
      <c r="C51" s="277" t="s">
        <v>397</v>
      </c>
      <c r="D51" s="278">
        <v>44950</v>
      </c>
      <c r="E51" s="278">
        <v>44960</v>
      </c>
      <c r="F51" s="278">
        <v>44977</v>
      </c>
      <c r="G51" s="266">
        <v>300</v>
      </c>
      <c r="H51" s="266" t="s">
        <v>374</v>
      </c>
      <c r="I51" s="266">
        <v>1</v>
      </c>
      <c r="J51" s="267">
        <v>1500000000</v>
      </c>
      <c r="K51" s="267">
        <v>1500000000</v>
      </c>
      <c r="L51" s="269">
        <v>0</v>
      </c>
      <c r="M51" s="265" t="s">
        <v>301</v>
      </c>
      <c r="N51" s="266" t="s">
        <v>198</v>
      </c>
      <c r="O51" s="266" t="s">
        <v>398</v>
      </c>
      <c r="P51" s="27" t="s">
        <v>273</v>
      </c>
      <c r="Q51" s="27" t="s">
        <v>399</v>
      </c>
      <c r="R51" s="266" t="s">
        <v>147</v>
      </c>
      <c r="S51" s="27" t="s">
        <v>148</v>
      </c>
      <c r="T51" s="27" t="s">
        <v>149</v>
      </c>
      <c r="U51" s="86">
        <v>500000000</v>
      </c>
      <c r="V51" s="200" t="s">
        <v>587</v>
      </c>
      <c r="W51" s="32" t="s">
        <v>172</v>
      </c>
    </row>
    <row r="52" spans="1:23" ht="128.25" thickBot="1" x14ac:dyDescent="0.25">
      <c r="A52" s="282"/>
      <c r="B52" s="283"/>
      <c r="C52" s="283"/>
      <c r="D52" s="284"/>
      <c r="E52" s="284"/>
      <c r="F52" s="262"/>
      <c r="G52" s="262"/>
      <c r="H52" s="262"/>
      <c r="I52" s="262"/>
      <c r="J52" s="268"/>
      <c r="K52" s="268"/>
      <c r="L52" s="270"/>
      <c r="M52" s="271"/>
      <c r="N52" s="272"/>
      <c r="O52" s="262"/>
      <c r="P52" s="97" t="s">
        <v>273</v>
      </c>
      <c r="Q52" s="97" t="s">
        <v>400</v>
      </c>
      <c r="R52" s="262"/>
      <c r="S52" s="97" t="s">
        <v>150</v>
      </c>
      <c r="T52" s="97" t="s">
        <v>151</v>
      </c>
      <c r="U52" s="98">
        <v>1000000000</v>
      </c>
      <c r="V52" s="200" t="s">
        <v>587</v>
      </c>
      <c r="W52" s="32" t="s">
        <v>172</v>
      </c>
    </row>
    <row r="53" spans="1:23" ht="153" x14ac:dyDescent="0.2">
      <c r="A53" s="68" t="s">
        <v>197</v>
      </c>
      <c r="B53" s="87" t="s">
        <v>560</v>
      </c>
      <c r="C53" s="193" t="s">
        <v>561</v>
      </c>
      <c r="D53" s="80">
        <v>44927</v>
      </c>
      <c r="E53" s="80">
        <v>44936</v>
      </c>
      <c r="F53" s="80">
        <v>44946</v>
      </c>
      <c r="G53" s="49">
        <v>120</v>
      </c>
      <c r="H53" s="49" t="s">
        <v>374</v>
      </c>
      <c r="I53" s="49">
        <v>1</v>
      </c>
      <c r="J53" s="196">
        <v>18964152</v>
      </c>
      <c r="K53" s="196">
        <v>18964152</v>
      </c>
      <c r="L53" s="230">
        <v>0</v>
      </c>
      <c r="M53" s="17" t="s">
        <v>301</v>
      </c>
      <c r="N53" s="90" t="s">
        <v>198</v>
      </c>
      <c r="O53" s="193" t="s">
        <v>722</v>
      </c>
      <c r="P53" s="27" t="s">
        <v>292</v>
      </c>
      <c r="Q53" s="193" t="s">
        <v>573</v>
      </c>
      <c r="R53" s="52" t="s">
        <v>574</v>
      </c>
      <c r="S53" s="52" t="s">
        <v>110</v>
      </c>
      <c r="T53" s="55" t="s">
        <v>111</v>
      </c>
      <c r="U53" s="196">
        <v>18964152</v>
      </c>
      <c r="V53" s="200" t="s">
        <v>587</v>
      </c>
      <c r="W53" s="32" t="s">
        <v>172</v>
      </c>
    </row>
    <row r="54" spans="1:23" ht="180" x14ac:dyDescent="0.2">
      <c r="A54" s="68" t="s">
        <v>197</v>
      </c>
      <c r="B54" s="203" t="s">
        <v>620</v>
      </c>
      <c r="C54" s="150" t="s">
        <v>602</v>
      </c>
      <c r="D54" s="80">
        <v>45017</v>
      </c>
      <c r="E54" s="80">
        <f>+IF(D54="","",D54+30+1)</f>
        <v>45048</v>
      </c>
      <c r="F54" s="80">
        <v>45056</v>
      </c>
      <c r="G54" s="43">
        <v>180</v>
      </c>
      <c r="H54" s="49" t="s">
        <v>374</v>
      </c>
      <c r="I54" s="49">
        <v>1</v>
      </c>
      <c r="J54" s="196">
        <v>204500000</v>
      </c>
      <c r="K54" s="196">
        <v>204500000</v>
      </c>
      <c r="L54" s="230">
        <v>0</v>
      </c>
      <c r="M54" s="17" t="s">
        <v>301</v>
      </c>
      <c r="N54" s="90" t="s">
        <v>198</v>
      </c>
      <c r="O54" s="27" t="s">
        <v>361</v>
      </c>
      <c r="P54" s="27" t="s">
        <v>292</v>
      </c>
      <c r="Q54" s="150" t="s">
        <v>621</v>
      </c>
      <c r="R54" s="52" t="s">
        <v>114</v>
      </c>
      <c r="S54" s="52" t="s">
        <v>120</v>
      </c>
      <c r="T54" s="55" t="s">
        <v>121</v>
      </c>
      <c r="U54" s="196">
        <v>204500000</v>
      </c>
      <c r="V54" s="200" t="s">
        <v>728</v>
      </c>
      <c r="W54" s="32" t="s">
        <v>172</v>
      </c>
    </row>
    <row r="55" spans="1:23" ht="165.75" x14ac:dyDescent="0.25">
      <c r="A55" s="68" t="s">
        <v>420</v>
      </c>
      <c r="B55" s="193" t="s">
        <v>560</v>
      </c>
      <c r="C55" s="193" t="s">
        <v>671</v>
      </c>
      <c r="D55" s="80" t="s">
        <v>676</v>
      </c>
      <c r="E55" s="45">
        <v>45071</v>
      </c>
      <c r="F55" s="46">
        <v>45077</v>
      </c>
      <c r="G55" s="43">
        <v>210</v>
      </c>
      <c r="H55" s="49" t="s">
        <v>374</v>
      </c>
      <c r="I55" s="49">
        <v>1</v>
      </c>
      <c r="J55" s="206">
        <v>33187266</v>
      </c>
      <c r="K55" s="206">
        <v>33187266</v>
      </c>
      <c r="L55" s="257">
        <v>0</v>
      </c>
      <c r="M55" s="259" t="s">
        <v>301</v>
      </c>
      <c r="N55" s="261" t="s">
        <v>198</v>
      </c>
      <c r="O55" s="193" t="s">
        <v>722</v>
      </c>
      <c r="P55" s="27" t="s">
        <v>292</v>
      </c>
      <c r="Q55" s="193" t="s">
        <v>677</v>
      </c>
      <c r="R55" s="52" t="s">
        <v>574</v>
      </c>
      <c r="S55" s="52" t="s">
        <v>110</v>
      </c>
      <c r="T55" s="55" t="s">
        <v>111</v>
      </c>
      <c r="U55" s="206">
        <v>33187266</v>
      </c>
      <c r="V55" s="200" t="s">
        <v>587</v>
      </c>
      <c r="W55" s="32" t="s">
        <v>172</v>
      </c>
    </row>
    <row r="56" spans="1:23" ht="192" thickBot="1" x14ac:dyDescent="0.3">
      <c r="A56" s="204"/>
      <c r="B56" s="193" t="s">
        <v>673</v>
      </c>
      <c r="C56" s="193" t="s">
        <v>674</v>
      </c>
      <c r="D56" s="80">
        <v>45078</v>
      </c>
      <c r="E56" s="45">
        <f t="shared" ref="E56:E79" si="1">+IF(D56="","",D56+30+1)</f>
        <v>45109</v>
      </c>
      <c r="F56" s="46">
        <v>45112</v>
      </c>
      <c r="G56" s="43">
        <v>30</v>
      </c>
      <c r="H56" s="73" t="s">
        <v>307</v>
      </c>
      <c r="I56" s="43">
        <v>1</v>
      </c>
      <c r="J56" s="206">
        <v>40000000</v>
      </c>
      <c r="K56" s="206">
        <v>40000000</v>
      </c>
      <c r="L56" s="258"/>
      <c r="M56" s="260"/>
      <c r="N56" s="262"/>
      <c r="O56" s="27" t="s">
        <v>377</v>
      </c>
      <c r="P56" s="27" t="s">
        <v>292</v>
      </c>
      <c r="Q56" s="193" t="s">
        <v>678</v>
      </c>
      <c r="R56" s="52" t="s">
        <v>684</v>
      </c>
      <c r="S56" s="52" t="s">
        <v>684</v>
      </c>
      <c r="T56" s="55" t="s">
        <v>685</v>
      </c>
      <c r="U56" s="206">
        <v>40000000</v>
      </c>
      <c r="V56" s="43"/>
      <c r="W56" s="32" t="s">
        <v>172</v>
      </c>
    </row>
    <row r="57" spans="1:23" x14ac:dyDescent="0.2">
      <c r="A57" s="43"/>
      <c r="B57" s="43"/>
      <c r="C57" s="43"/>
      <c r="D57" s="44"/>
      <c r="E57" s="45" t="str">
        <f t="shared" si="1"/>
        <v/>
      </c>
      <c r="F57" s="46"/>
      <c r="G57" s="43"/>
      <c r="H57" s="43"/>
      <c r="I57" s="43"/>
      <c r="J57" s="47">
        <f t="shared" ref="J57:J79" si="2">+K57+L57</f>
        <v>0</v>
      </c>
      <c r="K57" s="48"/>
      <c r="L57" s="48"/>
      <c r="M57" s="43"/>
      <c r="N57" s="43"/>
      <c r="O57" s="43"/>
      <c r="P57" s="43"/>
      <c r="Q57" s="43"/>
      <c r="R57" s="49"/>
      <c r="S57" s="43"/>
      <c r="T57" s="43"/>
      <c r="U57" s="48"/>
      <c r="V57" s="43"/>
      <c r="W57" s="32" t="s">
        <v>172</v>
      </c>
    </row>
    <row r="58" spans="1:23" x14ac:dyDescent="0.2">
      <c r="A58" s="43"/>
      <c r="B58" s="43"/>
      <c r="C58" s="43"/>
      <c r="D58" s="44"/>
      <c r="E58" s="45" t="str">
        <f t="shared" si="1"/>
        <v/>
      </c>
      <c r="F58" s="46"/>
      <c r="G58" s="43"/>
      <c r="H58" s="43"/>
      <c r="I58" s="43"/>
      <c r="J58" s="47">
        <f t="shared" si="2"/>
        <v>0</v>
      </c>
      <c r="K58" s="48"/>
      <c r="L58" s="48"/>
      <c r="M58" s="43"/>
      <c r="N58" s="43"/>
      <c r="O58" s="43"/>
      <c r="P58" s="43"/>
      <c r="Q58" s="43"/>
      <c r="R58" s="49"/>
      <c r="S58" s="43"/>
      <c r="T58" s="43"/>
      <c r="U58" s="48"/>
      <c r="V58" s="43"/>
      <c r="W58" s="32" t="s">
        <v>172</v>
      </c>
    </row>
    <row r="59" spans="1:23" x14ac:dyDescent="0.2">
      <c r="A59" s="43"/>
      <c r="B59" s="43"/>
      <c r="C59" s="43"/>
      <c r="D59" s="44"/>
      <c r="E59" s="45" t="str">
        <f t="shared" si="1"/>
        <v/>
      </c>
      <c r="F59" s="46"/>
      <c r="G59" s="43"/>
      <c r="H59" s="43"/>
      <c r="I59" s="43"/>
      <c r="J59" s="47">
        <f t="shared" si="2"/>
        <v>0</v>
      </c>
      <c r="K59" s="48"/>
      <c r="L59" s="48"/>
      <c r="M59" s="43"/>
      <c r="N59" s="43"/>
      <c r="O59" s="43"/>
      <c r="P59" s="43"/>
      <c r="Q59" s="43"/>
      <c r="R59" s="49"/>
      <c r="S59" s="43"/>
      <c r="T59" s="43"/>
      <c r="U59" s="48"/>
      <c r="V59" s="43"/>
      <c r="W59" s="32" t="s">
        <v>172</v>
      </c>
    </row>
    <row r="60" spans="1:23" x14ac:dyDescent="0.2">
      <c r="A60" s="43"/>
      <c r="B60" s="43"/>
      <c r="C60" s="43"/>
      <c r="D60" s="44"/>
      <c r="E60" s="45" t="str">
        <f t="shared" si="1"/>
        <v/>
      </c>
      <c r="F60" s="46"/>
      <c r="G60" s="43"/>
      <c r="H60" s="43"/>
      <c r="I60" s="43"/>
      <c r="J60" s="47">
        <f t="shared" si="2"/>
        <v>0</v>
      </c>
      <c r="K60" s="48"/>
      <c r="L60" s="48"/>
      <c r="M60" s="43"/>
      <c r="N60" s="43"/>
      <c r="O60" s="43"/>
      <c r="P60" s="43"/>
      <c r="Q60" s="43"/>
      <c r="R60" s="49"/>
      <c r="S60" s="43"/>
      <c r="T60" s="43"/>
      <c r="U60" s="48"/>
      <c r="V60" s="43"/>
      <c r="W60" s="32" t="s">
        <v>172</v>
      </c>
    </row>
    <row r="61" spans="1:23" x14ac:dyDescent="0.2">
      <c r="A61" s="43"/>
      <c r="B61" s="43"/>
      <c r="C61" s="43"/>
      <c r="D61" s="44"/>
      <c r="E61" s="45" t="str">
        <f t="shared" si="1"/>
        <v/>
      </c>
      <c r="F61" s="46"/>
      <c r="G61" s="43"/>
      <c r="H61" s="43"/>
      <c r="I61" s="43"/>
      <c r="J61" s="47">
        <f t="shared" si="2"/>
        <v>0</v>
      </c>
      <c r="K61" s="48"/>
      <c r="L61" s="48"/>
      <c r="M61" s="43"/>
      <c r="N61" s="43"/>
      <c r="O61" s="43"/>
      <c r="P61" s="43"/>
      <c r="Q61" s="43"/>
      <c r="R61" s="49"/>
      <c r="S61" s="43"/>
      <c r="T61" s="43"/>
      <c r="U61" s="48"/>
      <c r="V61" s="43"/>
      <c r="W61" s="32" t="s">
        <v>172</v>
      </c>
    </row>
    <row r="62" spans="1:23" x14ac:dyDescent="0.2">
      <c r="A62" s="43"/>
      <c r="B62" s="43"/>
      <c r="C62" s="43"/>
      <c r="D62" s="44"/>
      <c r="E62" s="45" t="str">
        <f t="shared" si="1"/>
        <v/>
      </c>
      <c r="F62" s="46"/>
      <c r="G62" s="43"/>
      <c r="H62" s="43"/>
      <c r="I62" s="43"/>
      <c r="J62" s="47">
        <f t="shared" si="2"/>
        <v>0</v>
      </c>
      <c r="K62" s="48"/>
      <c r="L62" s="48"/>
      <c r="M62" s="43"/>
      <c r="N62" s="43"/>
      <c r="O62" s="43"/>
      <c r="P62" s="43"/>
      <c r="Q62" s="43"/>
      <c r="R62" s="49"/>
      <c r="S62" s="43"/>
      <c r="T62" s="43"/>
      <c r="U62" s="48"/>
      <c r="V62" s="43"/>
      <c r="W62" s="32" t="s">
        <v>172</v>
      </c>
    </row>
    <row r="63" spans="1:23" x14ac:dyDescent="0.2">
      <c r="A63" s="43"/>
      <c r="B63" s="43"/>
      <c r="C63" s="43"/>
      <c r="D63" s="44"/>
      <c r="E63" s="45" t="str">
        <f t="shared" si="1"/>
        <v/>
      </c>
      <c r="F63" s="46"/>
      <c r="G63" s="43"/>
      <c r="H63" s="43"/>
      <c r="I63" s="43"/>
      <c r="J63" s="47">
        <f t="shared" si="2"/>
        <v>0</v>
      </c>
      <c r="K63" s="48"/>
      <c r="L63" s="48"/>
      <c r="M63" s="43"/>
      <c r="N63" s="43"/>
      <c r="O63" s="43"/>
      <c r="P63" s="43"/>
      <c r="Q63" s="43"/>
      <c r="R63" s="49"/>
      <c r="S63" s="43"/>
      <c r="T63" s="43"/>
      <c r="U63" s="48"/>
      <c r="V63" s="43"/>
      <c r="W63" s="32" t="s">
        <v>172</v>
      </c>
    </row>
    <row r="64" spans="1:23" x14ac:dyDescent="0.2">
      <c r="A64" s="43"/>
      <c r="B64" s="43"/>
      <c r="C64" s="43"/>
      <c r="D64" s="44"/>
      <c r="E64" s="45" t="str">
        <f t="shared" si="1"/>
        <v/>
      </c>
      <c r="F64" s="46"/>
      <c r="G64" s="43"/>
      <c r="H64" s="43"/>
      <c r="I64" s="43"/>
      <c r="J64" s="47">
        <f t="shared" si="2"/>
        <v>0</v>
      </c>
      <c r="K64" s="48"/>
      <c r="L64" s="48"/>
      <c r="M64" s="43"/>
      <c r="N64" s="43"/>
      <c r="O64" s="43"/>
      <c r="P64" s="43"/>
      <c r="Q64" s="43"/>
      <c r="R64" s="49"/>
      <c r="S64" s="43"/>
      <c r="T64" s="43"/>
      <c r="U64" s="48"/>
      <c r="V64" s="43"/>
      <c r="W64" s="32" t="s">
        <v>172</v>
      </c>
    </row>
    <row r="65" spans="1:23" x14ac:dyDescent="0.2">
      <c r="A65" s="43"/>
      <c r="B65" s="43"/>
      <c r="C65" s="43"/>
      <c r="D65" s="44"/>
      <c r="E65" s="45" t="str">
        <f t="shared" si="1"/>
        <v/>
      </c>
      <c r="F65" s="46"/>
      <c r="G65" s="43"/>
      <c r="H65" s="43"/>
      <c r="I65" s="43"/>
      <c r="J65" s="47">
        <f t="shared" si="2"/>
        <v>0</v>
      </c>
      <c r="K65" s="48"/>
      <c r="L65" s="48"/>
      <c r="M65" s="43"/>
      <c r="N65" s="43"/>
      <c r="O65" s="43"/>
      <c r="P65" s="43"/>
      <c r="Q65" s="43"/>
      <c r="R65" s="49"/>
      <c r="S65" s="43"/>
      <c r="T65" s="43"/>
      <c r="U65" s="48"/>
      <c r="V65" s="43"/>
      <c r="W65" s="32" t="s">
        <v>172</v>
      </c>
    </row>
    <row r="66" spans="1:23" x14ac:dyDescent="0.2">
      <c r="A66" s="43"/>
      <c r="B66" s="43"/>
      <c r="C66" s="43"/>
      <c r="D66" s="44"/>
      <c r="E66" s="45" t="str">
        <f t="shared" si="1"/>
        <v/>
      </c>
      <c r="F66" s="46"/>
      <c r="G66" s="43"/>
      <c r="H66" s="43"/>
      <c r="I66" s="43"/>
      <c r="J66" s="47">
        <f t="shared" si="2"/>
        <v>0</v>
      </c>
      <c r="K66" s="48"/>
      <c r="L66" s="48"/>
      <c r="M66" s="43"/>
      <c r="N66" s="43"/>
      <c r="O66" s="43"/>
      <c r="P66" s="43"/>
      <c r="Q66" s="43"/>
      <c r="R66" s="49"/>
      <c r="S66" s="43"/>
      <c r="T66" s="43"/>
      <c r="U66" s="48"/>
      <c r="V66" s="43"/>
      <c r="W66" s="32" t="s">
        <v>172</v>
      </c>
    </row>
    <row r="67" spans="1:23" x14ac:dyDescent="0.2">
      <c r="A67" s="43"/>
      <c r="B67" s="43"/>
      <c r="C67" s="43"/>
      <c r="D67" s="44"/>
      <c r="E67" s="45" t="str">
        <f t="shared" si="1"/>
        <v/>
      </c>
      <c r="F67" s="46"/>
      <c r="G67" s="43"/>
      <c r="H67" s="43"/>
      <c r="I67" s="43"/>
      <c r="J67" s="47">
        <f t="shared" si="2"/>
        <v>0</v>
      </c>
      <c r="K67" s="48"/>
      <c r="L67" s="48"/>
      <c r="M67" s="43"/>
      <c r="N67" s="43"/>
      <c r="O67" s="43"/>
      <c r="P67" s="43"/>
      <c r="Q67" s="43"/>
      <c r="R67" s="49"/>
      <c r="S67" s="43"/>
      <c r="T67" s="43"/>
      <c r="U67" s="48"/>
      <c r="V67" s="43"/>
      <c r="W67" s="32" t="s">
        <v>172</v>
      </c>
    </row>
    <row r="68" spans="1:23" x14ac:dyDescent="0.2">
      <c r="A68" s="43"/>
      <c r="B68" s="43"/>
      <c r="C68" s="43"/>
      <c r="D68" s="44"/>
      <c r="E68" s="45" t="str">
        <f t="shared" si="1"/>
        <v/>
      </c>
      <c r="F68" s="46"/>
      <c r="G68" s="43"/>
      <c r="H68" s="43"/>
      <c r="I68" s="43"/>
      <c r="J68" s="47">
        <f t="shared" si="2"/>
        <v>0</v>
      </c>
      <c r="K68" s="48"/>
      <c r="L68" s="48"/>
      <c r="M68" s="43"/>
      <c r="N68" s="43"/>
      <c r="O68" s="43"/>
      <c r="P68" s="43"/>
      <c r="Q68" s="43"/>
      <c r="R68" s="49"/>
      <c r="S68" s="43"/>
      <c r="T68" s="43"/>
      <c r="U68" s="48"/>
      <c r="V68" s="43"/>
      <c r="W68" s="32" t="s">
        <v>172</v>
      </c>
    </row>
    <row r="69" spans="1:23" x14ac:dyDescent="0.2">
      <c r="A69" s="43"/>
      <c r="B69" s="43"/>
      <c r="C69" s="43"/>
      <c r="D69" s="44"/>
      <c r="E69" s="45" t="str">
        <f t="shared" si="1"/>
        <v/>
      </c>
      <c r="F69" s="46"/>
      <c r="G69" s="43"/>
      <c r="H69" s="43"/>
      <c r="I69" s="43"/>
      <c r="J69" s="47">
        <f t="shared" si="2"/>
        <v>0</v>
      </c>
      <c r="K69" s="48"/>
      <c r="L69" s="48"/>
      <c r="M69" s="43"/>
      <c r="N69" s="43"/>
      <c r="O69" s="43"/>
      <c r="P69" s="43"/>
      <c r="Q69" s="43"/>
      <c r="R69" s="49"/>
      <c r="S69" s="43"/>
      <c r="T69" s="43"/>
      <c r="U69" s="48"/>
      <c r="V69" s="43"/>
      <c r="W69" s="32" t="s">
        <v>172</v>
      </c>
    </row>
    <row r="70" spans="1:23" x14ac:dyDescent="0.2">
      <c r="A70" s="43"/>
      <c r="B70" s="43"/>
      <c r="C70" s="43"/>
      <c r="D70" s="44"/>
      <c r="E70" s="45" t="str">
        <f t="shared" si="1"/>
        <v/>
      </c>
      <c r="F70" s="46"/>
      <c r="G70" s="43"/>
      <c r="H70" s="43"/>
      <c r="I70" s="43"/>
      <c r="J70" s="47">
        <f t="shared" si="2"/>
        <v>0</v>
      </c>
      <c r="K70" s="48"/>
      <c r="L70" s="48"/>
      <c r="M70" s="43"/>
      <c r="N70" s="43"/>
      <c r="O70" s="43"/>
      <c r="P70" s="43"/>
      <c r="Q70" s="43"/>
      <c r="R70" s="49"/>
      <c r="S70" s="43"/>
      <c r="T70" s="43"/>
      <c r="U70" s="48"/>
      <c r="V70" s="43"/>
      <c r="W70" s="32" t="s">
        <v>172</v>
      </c>
    </row>
    <row r="71" spans="1:23" x14ac:dyDescent="0.2">
      <c r="A71" s="43"/>
      <c r="B71" s="43"/>
      <c r="C71" s="43"/>
      <c r="D71" s="44"/>
      <c r="E71" s="45" t="str">
        <f t="shared" si="1"/>
        <v/>
      </c>
      <c r="F71" s="46"/>
      <c r="G71" s="43"/>
      <c r="H71" s="43"/>
      <c r="I71" s="43"/>
      <c r="J71" s="47">
        <f t="shared" si="2"/>
        <v>0</v>
      </c>
      <c r="K71" s="48"/>
      <c r="L71" s="48"/>
      <c r="M71" s="43"/>
      <c r="N71" s="43"/>
      <c r="O71" s="43"/>
      <c r="P71" s="43"/>
      <c r="Q71" s="43"/>
      <c r="R71" s="49"/>
      <c r="S71" s="43"/>
      <c r="T71" s="43"/>
      <c r="U71" s="48"/>
      <c r="V71" s="43"/>
      <c r="W71" s="32" t="s">
        <v>172</v>
      </c>
    </row>
    <row r="72" spans="1:23" x14ac:dyDescent="0.2">
      <c r="A72" s="43"/>
      <c r="B72" s="43"/>
      <c r="C72" s="43"/>
      <c r="D72" s="44"/>
      <c r="E72" s="45" t="str">
        <f t="shared" si="1"/>
        <v/>
      </c>
      <c r="F72" s="46"/>
      <c r="G72" s="43"/>
      <c r="H72" s="43"/>
      <c r="I72" s="43"/>
      <c r="J72" s="47">
        <f t="shared" si="2"/>
        <v>0</v>
      </c>
      <c r="K72" s="48"/>
      <c r="L72" s="48"/>
      <c r="M72" s="43"/>
      <c r="N72" s="43"/>
      <c r="O72" s="43"/>
      <c r="P72" s="43"/>
      <c r="Q72" s="43"/>
      <c r="R72" s="49"/>
      <c r="S72" s="43"/>
      <c r="T72" s="43"/>
      <c r="U72" s="48"/>
      <c r="V72" s="43"/>
      <c r="W72" s="32" t="s">
        <v>172</v>
      </c>
    </row>
    <row r="73" spans="1:23" x14ac:dyDescent="0.2">
      <c r="A73" s="43"/>
      <c r="B73" s="43"/>
      <c r="C73" s="43"/>
      <c r="D73" s="44"/>
      <c r="E73" s="45" t="str">
        <f t="shared" si="1"/>
        <v/>
      </c>
      <c r="F73" s="46"/>
      <c r="G73" s="43"/>
      <c r="H73" s="43"/>
      <c r="I73" s="43"/>
      <c r="J73" s="47">
        <f t="shared" si="2"/>
        <v>0</v>
      </c>
      <c r="K73" s="48"/>
      <c r="L73" s="48"/>
      <c r="M73" s="43"/>
      <c r="N73" s="43"/>
      <c r="O73" s="43"/>
      <c r="P73" s="43"/>
      <c r="Q73" s="43"/>
      <c r="R73" s="49"/>
      <c r="S73" s="43"/>
      <c r="T73" s="43"/>
      <c r="U73" s="48"/>
      <c r="V73" s="43"/>
      <c r="W73" s="32" t="s">
        <v>172</v>
      </c>
    </row>
    <row r="74" spans="1:23" x14ac:dyDescent="0.2">
      <c r="A74" s="43"/>
      <c r="B74" s="43"/>
      <c r="C74" s="43"/>
      <c r="D74" s="44"/>
      <c r="E74" s="45" t="str">
        <f t="shared" si="1"/>
        <v/>
      </c>
      <c r="F74" s="46"/>
      <c r="G74" s="43"/>
      <c r="H74" s="43"/>
      <c r="I74" s="43"/>
      <c r="J74" s="47">
        <f t="shared" si="2"/>
        <v>0</v>
      </c>
      <c r="K74" s="48"/>
      <c r="L74" s="48"/>
      <c r="M74" s="43"/>
      <c r="N74" s="43"/>
      <c r="O74" s="43"/>
      <c r="P74" s="43"/>
      <c r="Q74" s="43"/>
      <c r="R74" s="49"/>
      <c r="S74" s="43"/>
      <c r="T74" s="43"/>
      <c r="U74" s="48"/>
      <c r="V74" s="43"/>
      <c r="W74" s="32" t="s">
        <v>172</v>
      </c>
    </row>
    <row r="75" spans="1:23" x14ac:dyDescent="0.2">
      <c r="A75" s="43"/>
      <c r="B75" s="43"/>
      <c r="C75" s="43"/>
      <c r="D75" s="44"/>
      <c r="E75" s="45" t="str">
        <f t="shared" si="1"/>
        <v/>
      </c>
      <c r="F75" s="46"/>
      <c r="G75" s="43"/>
      <c r="H75" s="43"/>
      <c r="I75" s="43"/>
      <c r="J75" s="47">
        <f t="shared" si="2"/>
        <v>0</v>
      </c>
      <c r="K75" s="48"/>
      <c r="L75" s="48"/>
      <c r="M75" s="43"/>
      <c r="N75" s="43"/>
      <c r="O75" s="43"/>
      <c r="P75" s="43"/>
      <c r="Q75" s="43"/>
      <c r="R75" s="49"/>
      <c r="S75" s="43"/>
      <c r="T75" s="43"/>
      <c r="U75" s="48"/>
      <c r="V75" s="43"/>
      <c r="W75" s="32" t="s">
        <v>172</v>
      </c>
    </row>
    <row r="76" spans="1:23" x14ac:dyDescent="0.2">
      <c r="A76" s="43"/>
      <c r="B76" s="43"/>
      <c r="C76" s="43"/>
      <c r="D76" s="44"/>
      <c r="E76" s="45" t="str">
        <f t="shared" si="1"/>
        <v/>
      </c>
      <c r="F76" s="46"/>
      <c r="G76" s="43"/>
      <c r="H76" s="43"/>
      <c r="I76" s="43"/>
      <c r="J76" s="47">
        <f t="shared" si="2"/>
        <v>0</v>
      </c>
      <c r="K76" s="48"/>
      <c r="L76" s="48"/>
      <c r="M76" s="43"/>
      <c r="N76" s="43"/>
      <c r="O76" s="43"/>
      <c r="P76" s="43"/>
      <c r="Q76" s="43"/>
      <c r="R76" s="49"/>
      <c r="S76" s="43"/>
      <c r="T76" s="43"/>
      <c r="U76" s="48"/>
      <c r="V76" s="43"/>
      <c r="W76" s="32" t="s">
        <v>172</v>
      </c>
    </row>
    <row r="77" spans="1:23" x14ac:dyDescent="0.2">
      <c r="A77" s="43"/>
      <c r="B77" s="43"/>
      <c r="C77" s="43"/>
      <c r="D77" s="44"/>
      <c r="E77" s="45" t="str">
        <f t="shared" si="1"/>
        <v/>
      </c>
      <c r="F77" s="46"/>
      <c r="G77" s="43"/>
      <c r="H77" s="43"/>
      <c r="I77" s="43"/>
      <c r="J77" s="47">
        <f t="shared" si="2"/>
        <v>0</v>
      </c>
      <c r="K77" s="48"/>
      <c r="L77" s="48"/>
      <c r="M77" s="43"/>
      <c r="N77" s="43"/>
      <c r="O77" s="43"/>
      <c r="P77" s="43"/>
      <c r="Q77" s="43"/>
      <c r="R77" s="49"/>
      <c r="S77" s="43"/>
      <c r="T77" s="43"/>
      <c r="U77" s="48"/>
      <c r="V77" s="43"/>
      <c r="W77" s="32" t="s">
        <v>172</v>
      </c>
    </row>
    <row r="78" spans="1:23" x14ac:dyDescent="0.2">
      <c r="A78" s="43"/>
      <c r="B78" s="43"/>
      <c r="C78" s="43"/>
      <c r="D78" s="44"/>
      <c r="E78" s="45" t="str">
        <f t="shared" si="1"/>
        <v/>
      </c>
      <c r="F78" s="46"/>
      <c r="G78" s="43"/>
      <c r="H78" s="43"/>
      <c r="I78" s="43"/>
      <c r="J78" s="47">
        <f t="shared" si="2"/>
        <v>0</v>
      </c>
      <c r="K78" s="48"/>
      <c r="L78" s="48"/>
      <c r="M78" s="43"/>
      <c r="N78" s="43"/>
      <c r="O78" s="43"/>
      <c r="P78" s="43"/>
      <c r="Q78" s="43"/>
      <c r="R78" s="49"/>
      <c r="S78" s="43"/>
      <c r="T78" s="43"/>
      <c r="U78" s="48"/>
      <c r="V78" s="43"/>
      <c r="W78" s="32" t="s">
        <v>172</v>
      </c>
    </row>
    <row r="79" spans="1:23" x14ac:dyDescent="0.2">
      <c r="A79" s="43"/>
      <c r="B79" s="43"/>
      <c r="C79" s="43"/>
      <c r="D79" s="44"/>
      <c r="E79" s="45" t="str">
        <f t="shared" si="1"/>
        <v/>
      </c>
      <c r="F79" s="46"/>
      <c r="G79" s="43"/>
      <c r="H79" s="43"/>
      <c r="I79" s="43"/>
      <c r="J79" s="47">
        <f t="shared" si="2"/>
        <v>0</v>
      </c>
      <c r="K79" s="48"/>
      <c r="L79" s="48"/>
      <c r="M79" s="43"/>
      <c r="N79" s="43"/>
      <c r="O79" s="43"/>
      <c r="P79" s="43"/>
      <c r="Q79" s="43"/>
      <c r="R79" s="49"/>
      <c r="S79" s="43"/>
      <c r="T79" s="43"/>
      <c r="U79" s="48"/>
      <c r="V79" s="43"/>
      <c r="W79" s="32" t="s">
        <v>172</v>
      </c>
    </row>
    <row r="80" spans="1:23" x14ac:dyDescent="0.2">
      <c r="A80" s="43"/>
      <c r="B80" s="43"/>
      <c r="C80" s="43"/>
      <c r="D80" s="44"/>
      <c r="E80" s="45" t="str">
        <f t="shared" ref="E80:E143" si="3">+IF(D80="","",D80+30+1)</f>
        <v/>
      </c>
      <c r="F80" s="46"/>
      <c r="G80" s="43"/>
      <c r="H80" s="43"/>
      <c r="I80" s="43"/>
      <c r="J80" s="47">
        <f t="shared" ref="J80:J143" si="4">+K80+L80</f>
        <v>0</v>
      </c>
      <c r="K80" s="48"/>
      <c r="L80" s="48"/>
      <c r="M80" s="43"/>
      <c r="N80" s="43"/>
      <c r="O80" s="43"/>
      <c r="P80" s="43"/>
      <c r="Q80" s="43"/>
      <c r="R80" s="49"/>
      <c r="S80" s="43"/>
      <c r="T80" s="43"/>
      <c r="U80" s="48"/>
      <c r="V80" s="43"/>
      <c r="W80" s="32" t="s">
        <v>172</v>
      </c>
    </row>
    <row r="81" spans="1:23" x14ac:dyDescent="0.2">
      <c r="A81" s="43"/>
      <c r="B81" s="43"/>
      <c r="C81" s="43"/>
      <c r="D81" s="44"/>
      <c r="E81" s="45" t="str">
        <f t="shared" si="3"/>
        <v/>
      </c>
      <c r="F81" s="46"/>
      <c r="G81" s="43"/>
      <c r="H81" s="43"/>
      <c r="I81" s="43"/>
      <c r="J81" s="47">
        <f t="shared" si="4"/>
        <v>0</v>
      </c>
      <c r="K81" s="48"/>
      <c r="L81" s="48"/>
      <c r="M81" s="43"/>
      <c r="N81" s="43"/>
      <c r="O81" s="43"/>
      <c r="P81" s="43"/>
      <c r="Q81" s="43"/>
      <c r="R81" s="49"/>
      <c r="S81" s="43"/>
      <c r="T81" s="43"/>
      <c r="U81" s="48"/>
      <c r="V81" s="43"/>
      <c r="W81" s="32" t="s">
        <v>172</v>
      </c>
    </row>
    <row r="82" spans="1:23" x14ac:dyDescent="0.2">
      <c r="A82" s="43"/>
      <c r="B82" s="43"/>
      <c r="C82" s="43"/>
      <c r="D82" s="44"/>
      <c r="E82" s="45" t="str">
        <f t="shared" si="3"/>
        <v/>
      </c>
      <c r="F82" s="46"/>
      <c r="G82" s="43"/>
      <c r="H82" s="43"/>
      <c r="I82" s="43"/>
      <c r="J82" s="47">
        <f t="shared" si="4"/>
        <v>0</v>
      </c>
      <c r="K82" s="48"/>
      <c r="L82" s="48"/>
      <c r="M82" s="43"/>
      <c r="N82" s="43"/>
      <c r="O82" s="43"/>
      <c r="P82" s="43"/>
      <c r="Q82" s="43"/>
      <c r="R82" s="49"/>
      <c r="S82" s="43"/>
      <c r="T82" s="43"/>
      <c r="U82" s="48"/>
      <c r="V82" s="43"/>
      <c r="W82" s="32" t="s">
        <v>172</v>
      </c>
    </row>
    <row r="83" spans="1:23" x14ac:dyDescent="0.2">
      <c r="A83" s="43"/>
      <c r="B83" s="43"/>
      <c r="C83" s="43"/>
      <c r="D83" s="44"/>
      <c r="E83" s="45" t="str">
        <f t="shared" si="3"/>
        <v/>
      </c>
      <c r="F83" s="46"/>
      <c r="G83" s="43"/>
      <c r="H83" s="43"/>
      <c r="I83" s="43"/>
      <c r="J83" s="47">
        <f t="shared" si="4"/>
        <v>0</v>
      </c>
      <c r="K83" s="48"/>
      <c r="L83" s="48"/>
      <c r="M83" s="43"/>
      <c r="N83" s="43"/>
      <c r="O83" s="43"/>
      <c r="P83" s="43"/>
      <c r="Q83" s="43"/>
      <c r="R83" s="49"/>
      <c r="S83" s="43"/>
      <c r="T83" s="43"/>
      <c r="U83" s="48"/>
      <c r="V83" s="43"/>
      <c r="W83" s="32" t="s">
        <v>172</v>
      </c>
    </row>
    <row r="84" spans="1:23" x14ac:dyDescent="0.2">
      <c r="A84" s="43"/>
      <c r="B84" s="43"/>
      <c r="C84" s="43"/>
      <c r="D84" s="44"/>
      <c r="E84" s="45" t="str">
        <f t="shared" si="3"/>
        <v/>
      </c>
      <c r="F84" s="46"/>
      <c r="G84" s="43"/>
      <c r="H84" s="43"/>
      <c r="I84" s="43"/>
      <c r="J84" s="47">
        <f t="shared" si="4"/>
        <v>0</v>
      </c>
      <c r="K84" s="48"/>
      <c r="L84" s="48"/>
      <c r="M84" s="43"/>
      <c r="N84" s="43"/>
      <c r="O84" s="43"/>
      <c r="P84" s="43"/>
      <c r="Q84" s="43"/>
      <c r="R84" s="49"/>
      <c r="S84" s="43"/>
      <c r="T84" s="43"/>
      <c r="U84" s="48"/>
      <c r="V84" s="43"/>
      <c r="W84" s="32" t="s">
        <v>172</v>
      </c>
    </row>
    <row r="85" spans="1:23" x14ac:dyDescent="0.2">
      <c r="A85" s="43"/>
      <c r="B85" s="43"/>
      <c r="C85" s="43"/>
      <c r="D85" s="44"/>
      <c r="E85" s="45" t="str">
        <f t="shared" si="3"/>
        <v/>
      </c>
      <c r="F85" s="46"/>
      <c r="G85" s="43"/>
      <c r="H85" s="43"/>
      <c r="I85" s="43"/>
      <c r="J85" s="47">
        <f t="shared" si="4"/>
        <v>0</v>
      </c>
      <c r="K85" s="48"/>
      <c r="L85" s="48"/>
      <c r="M85" s="43"/>
      <c r="N85" s="43"/>
      <c r="O85" s="43"/>
      <c r="P85" s="43"/>
      <c r="Q85" s="43"/>
      <c r="R85" s="49"/>
      <c r="S85" s="43"/>
      <c r="T85" s="43"/>
      <c r="U85" s="48"/>
      <c r="V85" s="43"/>
      <c r="W85" s="32" t="s">
        <v>172</v>
      </c>
    </row>
    <row r="86" spans="1:23" x14ac:dyDescent="0.2">
      <c r="A86" s="43"/>
      <c r="B86" s="43"/>
      <c r="C86" s="43"/>
      <c r="D86" s="44"/>
      <c r="E86" s="45" t="str">
        <f t="shared" si="3"/>
        <v/>
      </c>
      <c r="F86" s="46"/>
      <c r="G86" s="43"/>
      <c r="H86" s="43"/>
      <c r="I86" s="43"/>
      <c r="J86" s="47">
        <f t="shared" si="4"/>
        <v>0</v>
      </c>
      <c r="K86" s="48"/>
      <c r="L86" s="48"/>
      <c r="M86" s="43"/>
      <c r="N86" s="43"/>
      <c r="O86" s="43"/>
      <c r="P86" s="43"/>
      <c r="Q86" s="43"/>
      <c r="R86" s="49"/>
      <c r="S86" s="43"/>
      <c r="T86" s="43"/>
      <c r="U86" s="48"/>
      <c r="V86" s="43"/>
      <c r="W86" s="32" t="s">
        <v>172</v>
      </c>
    </row>
    <row r="87" spans="1:23" x14ac:dyDescent="0.2">
      <c r="A87" s="43"/>
      <c r="B87" s="43"/>
      <c r="C87" s="43"/>
      <c r="D87" s="44"/>
      <c r="E87" s="45" t="str">
        <f t="shared" si="3"/>
        <v/>
      </c>
      <c r="F87" s="46"/>
      <c r="G87" s="43"/>
      <c r="H87" s="43"/>
      <c r="I87" s="43"/>
      <c r="J87" s="47">
        <f t="shared" si="4"/>
        <v>0</v>
      </c>
      <c r="K87" s="48"/>
      <c r="L87" s="48"/>
      <c r="M87" s="43"/>
      <c r="N87" s="43"/>
      <c r="O87" s="43"/>
      <c r="P87" s="43"/>
      <c r="Q87" s="43"/>
      <c r="R87" s="49"/>
      <c r="S87" s="43"/>
      <c r="T87" s="43"/>
      <c r="U87" s="48"/>
      <c r="V87" s="43"/>
      <c r="W87" s="32" t="s">
        <v>172</v>
      </c>
    </row>
    <row r="88" spans="1:23" x14ac:dyDescent="0.2">
      <c r="A88" s="43"/>
      <c r="B88" s="43"/>
      <c r="C88" s="43"/>
      <c r="D88" s="44"/>
      <c r="E88" s="45" t="str">
        <f t="shared" si="3"/>
        <v/>
      </c>
      <c r="F88" s="46"/>
      <c r="G88" s="43"/>
      <c r="H88" s="43"/>
      <c r="I88" s="43"/>
      <c r="J88" s="47">
        <f t="shared" si="4"/>
        <v>0</v>
      </c>
      <c r="K88" s="48"/>
      <c r="L88" s="48"/>
      <c r="M88" s="43"/>
      <c r="N88" s="43"/>
      <c r="O88" s="43"/>
      <c r="P88" s="43"/>
      <c r="Q88" s="43"/>
      <c r="R88" s="49"/>
      <c r="S88" s="43"/>
      <c r="T88" s="43"/>
      <c r="U88" s="48"/>
      <c r="V88" s="43"/>
      <c r="W88" s="32" t="s">
        <v>172</v>
      </c>
    </row>
    <row r="89" spans="1:23" x14ac:dyDescent="0.2">
      <c r="A89" s="43"/>
      <c r="B89" s="43"/>
      <c r="C89" s="43"/>
      <c r="D89" s="44"/>
      <c r="E89" s="45" t="str">
        <f t="shared" si="3"/>
        <v/>
      </c>
      <c r="F89" s="46"/>
      <c r="G89" s="43"/>
      <c r="H89" s="43"/>
      <c r="I89" s="43"/>
      <c r="J89" s="47">
        <f t="shared" si="4"/>
        <v>0</v>
      </c>
      <c r="K89" s="48"/>
      <c r="L89" s="48"/>
      <c r="M89" s="43"/>
      <c r="N89" s="43"/>
      <c r="O89" s="43"/>
      <c r="P89" s="43"/>
      <c r="Q89" s="43"/>
      <c r="R89" s="49"/>
      <c r="S89" s="43"/>
      <c r="T89" s="43"/>
      <c r="U89" s="48"/>
      <c r="V89" s="43"/>
      <c r="W89" s="32" t="s">
        <v>172</v>
      </c>
    </row>
    <row r="90" spans="1:23" x14ac:dyDescent="0.2">
      <c r="A90" s="43"/>
      <c r="B90" s="43"/>
      <c r="C90" s="43"/>
      <c r="D90" s="44"/>
      <c r="E90" s="45" t="str">
        <f t="shared" si="3"/>
        <v/>
      </c>
      <c r="F90" s="46"/>
      <c r="G90" s="43"/>
      <c r="H90" s="43"/>
      <c r="I90" s="43"/>
      <c r="J90" s="47">
        <f t="shared" si="4"/>
        <v>0</v>
      </c>
      <c r="K90" s="48"/>
      <c r="L90" s="48"/>
      <c r="M90" s="43"/>
      <c r="N90" s="43"/>
      <c r="O90" s="43"/>
      <c r="P90" s="43"/>
      <c r="Q90" s="43"/>
      <c r="R90" s="49"/>
      <c r="S90" s="43"/>
      <c r="T90" s="43"/>
      <c r="U90" s="48"/>
      <c r="V90" s="43"/>
      <c r="W90" s="32" t="s">
        <v>172</v>
      </c>
    </row>
    <row r="91" spans="1:23" x14ac:dyDescent="0.2">
      <c r="A91" s="43"/>
      <c r="B91" s="43"/>
      <c r="C91" s="43"/>
      <c r="D91" s="44"/>
      <c r="E91" s="45" t="str">
        <f t="shared" si="3"/>
        <v/>
      </c>
      <c r="F91" s="46"/>
      <c r="G91" s="43"/>
      <c r="H91" s="43"/>
      <c r="I91" s="43"/>
      <c r="J91" s="47">
        <f t="shared" si="4"/>
        <v>0</v>
      </c>
      <c r="K91" s="48"/>
      <c r="L91" s="48"/>
      <c r="M91" s="43"/>
      <c r="N91" s="43"/>
      <c r="O91" s="43"/>
      <c r="P91" s="43"/>
      <c r="Q91" s="43"/>
      <c r="R91" s="49"/>
      <c r="S91" s="43"/>
      <c r="T91" s="43"/>
      <c r="U91" s="48"/>
      <c r="V91" s="43"/>
      <c r="W91" s="32" t="s">
        <v>172</v>
      </c>
    </row>
    <row r="92" spans="1:23" x14ac:dyDescent="0.2">
      <c r="A92" s="43"/>
      <c r="B92" s="43"/>
      <c r="C92" s="43"/>
      <c r="D92" s="44"/>
      <c r="E92" s="45" t="str">
        <f t="shared" si="3"/>
        <v/>
      </c>
      <c r="F92" s="46"/>
      <c r="G92" s="43"/>
      <c r="H92" s="43"/>
      <c r="I92" s="43"/>
      <c r="J92" s="47">
        <f t="shared" si="4"/>
        <v>0</v>
      </c>
      <c r="K92" s="48"/>
      <c r="L92" s="48"/>
      <c r="M92" s="43"/>
      <c r="N92" s="43"/>
      <c r="O92" s="43"/>
      <c r="P92" s="43"/>
      <c r="Q92" s="43"/>
      <c r="R92" s="49"/>
      <c r="S92" s="43"/>
      <c r="T92" s="43"/>
      <c r="U92" s="48"/>
      <c r="V92" s="43"/>
      <c r="W92" s="32" t="s">
        <v>172</v>
      </c>
    </row>
    <row r="93" spans="1:23" x14ac:dyDescent="0.2">
      <c r="A93" s="43"/>
      <c r="B93" s="43"/>
      <c r="C93" s="43"/>
      <c r="D93" s="44"/>
      <c r="E93" s="45" t="str">
        <f t="shared" si="3"/>
        <v/>
      </c>
      <c r="F93" s="46"/>
      <c r="G93" s="43"/>
      <c r="H93" s="43"/>
      <c r="I93" s="43"/>
      <c r="J93" s="47">
        <f t="shared" si="4"/>
        <v>0</v>
      </c>
      <c r="K93" s="48"/>
      <c r="L93" s="48"/>
      <c r="M93" s="43"/>
      <c r="N93" s="43"/>
      <c r="O93" s="43"/>
      <c r="P93" s="43"/>
      <c r="Q93" s="43"/>
      <c r="R93" s="49"/>
      <c r="S93" s="43"/>
      <c r="T93" s="43"/>
      <c r="U93" s="48"/>
      <c r="V93" s="43"/>
      <c r="W93" s="32" t="s">
        <v>172</v>
      </c>
    </row>
    <row r="94" spans="1:23" x14ac:dyDescent="0.2">
      <c r="A94" s="43"/>
      <c r="B94" s="43"/>
      <c r="C94" s="43"/>
      <c r="D94" s="44"/>
      <c r="E94" s="45" t="str">
        <f t="shared" si="3"/>
        <v/>
      </c>
      <c r="F94" s="46"/>
      <c r="G94" s="43"/>
      <c r="H94" s="43"/>
      <c r="I94" s="43"/>
      <c r="J94" s="47">
        <f t="shared" si="4"/>
        <v>0</v>
      </c>
      <c r="K94" s="48"/>
      <c r="L94" s="48"/>
      <c r="M94" s="43"/>
      <c r="N94" s="43"/>
      <c r="O94" s="43"/>
      <c r="P94" s="43"/>
      <c r="Q94" s="43"/>
      <c r="R94" s="49"/>
      <c r="S94" s="43"/>
      <c r="T94" s="43"/>
      <c r="U94" s="48"/>
      <c r="V94" s="43"/>
      <c r="W94" s="32" t="s">
        <v>172</v>
      </c>
    </row>
    <row r="95" spans="1:23" x14ac:dyDescent="0.2">
      <c r="A95" s="43"/>
      <c r="B95" s="43"/>
      <c r="C95" s="43"/>
      <c r="D95" s="44"/>
      <c r="E95" s="45" t="str">
        <f t="shared" si="3"/>
        <v/>
      </c>
      <c r="F95" s="46"/>
      <c r="G95" s="43"/>
      <c r="H95" s="43"/>
      <c r="I95" s="43"/>
      <c r="J95" s="47">
        <f t="shared" si="4"/>
        <v>0</v>
      </c>
      <c r="K95" s="48"/>
      <c r="L95" s="48"/>
      <c r="M95" s="43"/>
      <c r="N95" s="43"/>
      <c r="O95" s="43"/>
      <c r="P95" s="43"/>
      <c r="Q95" s="43"/>
      <c r="R95" s="49"/>
      <c r="S95" s="43"/>
      <c r="T95" s="43"/>
      <c r="U95" s="48"/>
      <c r="V95" s="43"/>
      <c r="W95" s="32" t="s">
        <v>172</v>
      </c>
    </row>
    <row r="96" spans="1:23" x14ac:dyDescent="0.2">
      <c r="A96" s="43"/>
      <c r="B96" s="43"/>
      <c r="C96" s="43"/>
      <c r="D96" s="44"/>
      <c r="E96" s="45" t="str">
        <f t="shared" si="3"/>
        <v/>
      </c>
      <c r="F96" s="46"/>
      <c r="G96" s="43"/>
      <c r="H96" s="43"/>
      <c r="I96" s="43"/>
      <c r="J96" s="47">
        <f t="shared" si="4"/>
        <v>0</v>
      </c>
      <c r="K96" s="48"/>
      <c r="L96" s="48"/>
      <c r="M96" s="43"/>
      <c r="N96" s="43"/>
      <c r="O96" s="43"/>
      <c r="P96" s="43"/>
      <c r="Q96" s="43"/>
      <c r="R96" s="49"/>
      <c r="S96" s="43"/>
      <c r="T96" s="43"/>
      <c r="U96" s="48"/>
      <c r="V96" s="43"/>
      <c r="W96" s="32" t="s">
        <v>172</v>
      </c>
    </row>
    <row r="97" spans="1:23" x14ac:dyDescent="0.2">
      <c r="A97" s="43"/>
      <c r="B97" s="43"/>
      <c r="C97" s="43"/>
      <c r="D97" s="44"/>
      <c r="E97" s="45" t="str">
        <f t="shared" si="3"/>
        <v/>
      </c>
      <c r="F97" s="46"/>
      <c r="G97" s="43"/>
      <c r="H97" s="43"/>
      <c r="I97" s="43"/>
      <c r="J97" s="47">
        <f t="shared" si="4"/>
        <v>0</v>
      </c>
      <c r="K97" s="48"/>
      <c r="L97" s="48"/>
      <c r="M97" s="43"/>
      <c r="N97" s="43"/>
      <c r="O97" s="43"/>
      <c r="P97" s="43"/>
      <c r="Q97" s="43"/>
      <c r="R97" s="49"/>
      <c r="S97" s="43"/>
      <c r="T97" s="43"/>
      <c r="U97" s="48"/>
      <c r="V97" s="43"/>
      <c r="W97" s="32" t="s">
        <v>172</v>
      </c>
    </row>
    <row r="98" spans="1:23" x14ac:dyDescent="0.2">
      <c r="A98" s="43"/>
      <c r="B98" s="43"/>
      <c r="C98" s="43"/>
      <c r="D98" s="44"/>
      <c r="E98" s="45" t="str">
        <f t="shared" si="3"/>
        <v/>
      </c>
      <c r="F98" s="46"/>
      <c r="G98" s="43"/>
      <c r="H98" s="43"/>
      <c r="I98" s="43"/>
      <c r="J98" s="47">
        <f t="shared" si="4"/>
        <v>0</v>
      </c>
      <c r="K98" s="48"/>
      <c r="L98" s="48"/>
      <c r="M98" s="43"/>
      <c r="N98" s="43"/>
      <c r="O98" s="43"/>
      <c r="P98" s="43"/>
      <c r="Q98" s="43"/>
      <c r="R98" s="49"/>
      <c r="S98" s="43"/>
      <c r="T98" s="43"/>
      <c r="U98" s="48"/>
      <c r="V98" s="43"/>
      <c r="W98" s="32" t="s">
        <v>172</v>
      </c>
    </row>
    <row r="99" spans="1:23" x14ac:dyDescent="0.2">
      <c r="A99" s="43"/>
      <c r="B99" s="43"/>
      <c r="C99" s="43"/>
      <c r="D99" s="44"/>
      <c r="E99" s="45" t="str">
        <f t="shared" si="3"/>
        <v/>
      </c>
      <c r="F99" s="46"/>
      <c r="G99" s="43"/>
      <c r="H99" s="43"/>
      <c r="I99" s="43"/>
      <c r="J99" s="47">
        <f t="shared" si="4"/>
        <v>0</v>
      </c>
      <c r="K99" s="48"/>
      <c r="L99" s="48"/>
      <c r="M99" s="43"/>
      <c r="N99" s="43"/>
      <c r="O99" s="43"/>
      <c r="P99" s="43"/>
      <c r="Q99" s="43"/>
      <c r="R99" s="49"/>
      <c r="S99" s="43"/>
      <c r="T99" s="43"/>
      <c r="U99" s="48"/>
      <c r="V99" s="43"/>
      <c r="W99" s="32" t="s">
        <v>172</v>
      </c>
    </row>
    <row r="100" spans="1:23" x14ac:dyDescent="0.2">
      <c r="A100" s="43"/>
      <c r="B100" s="43"/>
      <c r="C100" s="43"/>
      <c r="D100" s="44"/>
      <c r="E100" s="45" t="str">
        <f t="shared" si="3"/>
        <v/>
      </c>
      <c r="F100" s="46"/>
      <c r="G100" s="43"/>
      <c r="H100" s="43"/>
      <c r="I100" s="43"/>
      <c r="J100" s="47">
        <f t="shared" si="4"/>
        <v>0</v>
      </c>
      <c r="K100" s="48"/>
      <c r="L100" s="48"/>
      <c r="M100" s="43"/>
      <c r="N100" s="43"/>
      <c r="O100" s="43"/>
      <c r="P100" s="43"/>
      <c r="Q100" s="43"/>
      <c r="R100" s="49"/>
      <c r="S100" s="43"/>
      <c r="T100" s="43"/>
      <c r="U100" s="48"/>
      <c r="V100" s="43"/>
      <c r="W100" s="32" t="s">
        <v>172</v>
      </c>
    </row>
    <row r="101" spans="1:23" x14ac:dyDescent="0.2">
      <c r="A101" s="43"/>
      <c r="B101" s="43"/>
      <c r="C101" s="43"/>
      <c r="D101" s="44"/>
      <c r="E101" s="45" t="str">
        <f t="shared" si="3"/>
        <v/>
      </c>
      <c r="F101" s="46"/>
      <c r="G101" s="43"/>
      <c r="H101" s="43"/>
      <c r="I101" s="43"/>
      <c r="J101" s="47">
        <f t="shared" si="4"/>
        <v>0</v>
      </c>
      <c r="K101" s="48"/>
      <c r="L101" s="48"/>
      <c r="M101" s="43"/>
      <c r="N101" s="43"/>
      <c r="O101" s="43"/>
      <c r="P101" s="43"/>
      <c r="Q101" s="43"/>
      <c r="R101" s="49"/>
      <c r="S101" s="43"/>
      <c r="T101" s="43"/>
      <c r="U101" s="48"/>
      <c r="V101" s="43"/>
      <c r="W101" s="32" t="s">
        <v>172</v>
      </c>
    </row>
    <row r="102" spans="1:23" x14ac:dyDescent="0.2">
      <c r="A102" s="43"/>
      <c r="B102" s="43"/>
      <c r="C102" s="43"/>
      <c r="D102" s="44"/>
      <c r="E102" s="45" t="str">
        <f t="shared" si="3"/>
        <v/>
      </c>
      <c r="F102" s="46"/>
      <c r="G102" s="43"/>
      <c r="H102" s="43"/>
      <c r="I102" s="43"/>
      <c r="J102" s="47">
        <f t="shared" si="4"/>
        <v>0</v>
      </c>
      <c r="K102" s="48"/>
      <c r="L102" s="48"/>
      <c r="M102" s="43"/>
      <c r="N102" s="43"/>
      <c r="O102" s="43"/>
      <c r="P102" s="43"/>
      <c r="Q102" s="43"/>
      <c r="R102" s="49"/>
      <c r="S102" s="43"/>
      <c r="T102" s="43"/>
      <c r="U102" s="48"/>
      <c r="V102" s="43"/>
      <c r="W102" s="32" t="s">
        <v>172</v>
      </c>
    </row>
    <row r="103" spans="1:23" x14ac:dyDescent="0.2">
      <c r="A103" s="43"/>
      <c r="B103" s="43"/>
      <c r="C103" s="43"/>
      <c r="D103" s="44"/>
      <c r="E103" s="45" t="str">
        <f t="shared" si="3"/>
        <v/>
      </c>
      <c r="F103" s="46"/>
      <c r="G103" s="43"/>
      <c r="H103" s="43"/>
      <c r="I103" s="43"/>
      <c r="J103" s="47">
        <f t="shared" si="4"/>
        <v>0</v>
      </c>
      <c r="K103" s="48"/>
      <c r="L103" s="48"/>
      <c r="M103" s="43"/>
      <c r="N103" s="43"/>
      <c r="O103" s="43"/>
      <c r="P103" s="43"/>
      <c r="Q103" s="43"/>
      <c r="R103" s="49"/>
      <c r="S103" s="43"/>
      <c r="T103" s="43"/>
      <c r="U103" s="48"/>
      <c r="V103" s="43"/>
      <c r="W103" s="32" t="s">
        <v>172</v>
      </c>
    </row>
    <row r="104" spans="1:23" x14ac:dyDescent="0.2">
      <c r="A104" s="43"/>
      <c r="B104" s="43"/>
      <c r="C104" s="43"/>
      <c r="D104" s="44"/>
      <c r="E104" s="45" t="str">
        <f t="shared" si="3"/>
        <v/>
      </c>
      <c r="F104" s="46"/>
      <c r="G104" s="43"/>
      <c r="H104" s="43"/>
      <c r="I104" s="43"/>
      <c r="J104" s="47">
        <f t="shared" si="4"/>
        <v>0</v>
      </c>
      <c r="K104" s="48"/>
      <c r="L104" s="48"/>
      <c r="M104" s="43"/>
      <c r="N104" s="43"/>
      <c r="O104" s="43"/>
      <c r="P104" s="43"/>
      <c r="Q104" s="43"/>
      <c r="R104" s="49"/>
      <c r="S104" s="43"/>
      <c r="T104" s="43"/>
      <c r="U104" s="48"/>
      <c r="V104" s="43"/>
      <c r="W104" s="32" t="s">
        <v>172</v>
      </c>
    </row>
    <row r="105" spans="1:23" x14ac:dyDescent="0.2">
      <c r="A105" s="43"/>
      <c r="B105" s="43"/>
      <c r="C105" s="43"/>
      <c r="D105" s="44"/>
      <c r="E105" s="45" t="str">
        <f t="shared" si="3"/>
        <v/>
      </c>
      <c r="F105" s="46"/>
      <c r="G105" s="43"/>
      <c r="H105" s="43"/>
      <c r="I105" s="43"/>
      <c r="J105" s="47">
        <f t="shared" si="4"/>
        <v>0</v>
      </c>
      <c r="K105" s="48"/>
      <c r="L105" s="48"/>
      <c r="M105" s="43"/>
      <c r="N105" s="43"/>
      <c r="O105" s="43"/>
      <c r="P105" s="43"/>
      <c r="Q105" s="43"/>
      <c r="R105" s="49"/>
      <c r="S105" s="43"/>
      <c r="T105" s="43"/>
      <c r="U105" s="48"/>
      <c r="V105" s="43"/>
      <c r="W105" s="32" t="s">
        <v>172</v>
      </c>
    </row>
    <row r="106" spans="1:23" x14ac:dyDescent="0.2">
      <c r="A106" s="43"/>
      <c r="B106" s="43"/>
      <c r="C106" s="43"/>
      <c r="D106" s="44"/>
      <c r="E106" s="45" t="str">
        <f t="shared" si="3"/>
        <v/>
      </c>
      <c r="F106" s="46"/>
      <c r="G106" s="43"/>
      <c r="H106" s="43"/>
      <c r="I106" s="43"/>
      <c r="J106" s="47">
        <f t="shared" si="4"/>
        <v>0</v>
      </c>
      <c r="K106" s="48"/>
      <c r="L106" s="48"/>
      <c r="M106" s="43"/>
      <c r="N106" s="43"/>
      <c r="O106" s="43"/>
      <c r="P106" s="43"/>
      <c r="Q106" s="43"/>
      <c r="R106" s="49"/>
      <c r="S106" s="43"/>
      <c r="T106" s="43"/>
      <c r="U106" s="48"/>
      <c r="V106" s="43"/>
      <c r="W106" s="32" t="s">
        <v>172</v>
      </c>
    </row>
    <row r="107" spans="1:23" x14ac:dyDescent="0.2">
      <c r="A107" s="43"/>
      <c r="B107" s="43"/>
      <c r="C107" s="43"/>
      <c r="D107" s="44"/>
      <c r="E107" s="45" t="str">
        <f t="shared" si="3"/>
        <v/>
      </c>
      <c r="F107" s="46"/>
      <c r="G107" s="43"/>
      <c r="H107" s="43"/>
      <c r="I107" s="43"/>
      <c r="J107" s="47">
        <f t="shared" si="4"/>
        <v>0</v>
      </c>
      <c r="K107" s="48"/>
      <c r="L107" s="48"/>
      <c r="M107" s="43"/>
      <c r="N107" s="43"/>
      <c r="O107" s="43"/>
      <c r="P107" s="43"/>
      <c r="Q107" s="43"/>
      <c r="R107" s="49"/>
      <c r="S107" s="43"/>
      <c r="T107" s="43"/>
      <c r="U107" s="48"/>
      <c r="V107" s="43"/>
      <c r="W107" s="32" t="s">
        <v>172</v>
      </c>
    </row>
    <row r="108" spans="1:23" x14ac:dyDescent="0.2">
      <c r="A108" s="43"/>
      <c r="B108" s="43"/>
      <c r="C108" s="43"/>
      <c r="D108" s="44"/>
      <c r="E108" s="45" t="str">
        <f t="shared" si="3"/>
        <v/>
      </c>
      <c r="F108" s="46"/>
      <c r="G108" s="43"/>
      <c r="H108" s="43"/>
      <c r="I108" s="43"/>
      <c r="J108" s="47">
        <f t="shared" si="4"/>
        <v>0</v>
      </c>
      <c r="K108" s="48"/>
      <c r="L108" s="48"/>
      <c r="M108" s="43"/>
      <c r="N108" s="43"/>
      <c r="O108" s="43"/>
      <c r="P108" s="43"/>
      <c r="Q108" s="43"/>
      <c r="R108" s="49"/>
      <c r="S108" s="43"/>
      <c r="T108" s="43"/>
      <c r="U108" s="48"/>
      <c r="V108" s="43"/>
      <c r="W108" s="32" t="s">
        <v>172</v>
      </c>
    </row>
    <row r="109" spans="1:23" x14ac:dyDescent="0.2">
      <c r="A109" s="43"/>
      <c r="B109" s="43"/>
      <c r="C109" s="43"/>
      <c r="D109" s="44"/>
      <c r="E109" s="45" t="str">
        <f t="shared" si="3"/>
        <v/>
      </c>
      <c r="F109" s="46"/>
      <c r="G109" s="43"/>
      <c r="H109" s="43"/>
      <c r="I109" s="43"/>
      <c r="J109" s="47">
        <f t="shared" si="4"/>
        <v>0</v>
      </c>
      <c r="K109" s="48"/>
      <c r="L109" s="48"/>
      <c r="M109" s="43"/>
      <c r="N109" s="43"/>
      <c r="O109" s="43"/>
      <c r="P109" s="43"/>
      <c r="Q109" s="43"/>
      <c r="R109" s="49"/>
      <c r="S109" s="43"/>
      <c r="T109" s="43"/>
      <c r="U109" s="48"/>
      <c r="V109" s="43"/>
      <c r="W109" s="32" t="s">
        <v>172</v>
      </c>
    </row>
    <row r="110" spans="1:23" x14ac:dyDescent="0.2">
      <c r="A110" s="43"/>
      <c r="B110" s="43"/>
      <c r="C110" s="43"/>
      <c r="D110" s="44"/>
      <c r="E110" s="45" t="str">
        <f t="shared" si="3"/>
        <v/>
      </c>
      <c r="F110" s="46"/>
      <c r="G110" s="43"/>
      <c r="H110" s="43"/>
      <c r="I110" s="43"/>
      <c r="J110" s="47">
        <f t="shared" si="4"/>
        <v>0</v>
      </c>
      <c r="K110" s="48"/>
      <c r="L110" s="48"/>
      <c r="M110" s="43"/>
      <c r="N110" s="43"/>
      <c r="O110" s="43"/>
      <c r="P110" s="43"/>
      <c r="Q110" s="43"/>
      <c r="R110" s="49"/>
      <c r="S110" s="43"/>
      <c r="T110" s="43"/>
      <c r="U110" s="48"/>
      <c r="V110" s="43"/>
      <c r="W110" s="32" t="s">
        <v>172</v>
      </c>
    </row>
    <row r="111" spans="1:23" x14ac:dyDescent="0.2">
      <c r="A111" s="43"/>
      <c r="B111" s="43"/>
      <c r="C111" s="43"/>
      <c r="D111" s="44"/>
      <c r="E111" s="45" t="str">
        <f t="shared" si="3"/>
        <v/>
      </c>
      <c r="F111" s="46"/>
      <c r="G111" s="43"/>
      <c r="H111" s="43"/>
      <c r="I111" s="43"/>
      <c r="J111" s="47">
        <f t="shared" si="4"/>
        <v>0</v>
      </c>
      <c r="K111" s="48"/>
      <c r="L111" s="48"/>
      <c r="M111" s="43"/>
      <c r="N111" s="43"/>
      <c r="O111" s="43"/>
      <c r="P111" s="43"/>
      <c r="Q111" s="43"/>
      <c r="R111" s="49"/>
      <c r="S111" s="43"/>
      <c r="T111" s="43"/>
      <c r="U111" s="48"/>
      <c r="V111" s="43"/>
      <c r="W111" s="32" t="s">
        <v>172</v>
      </c>
    </row>
    <row r="112" spans="1:23" x14ac:dyDescent="0.2">
      <c r="A112" s="43"/>
      <c r="B112" s="43"/>
      <c r="C112" s="43"/>
      <c r="D112" s="44"/>
      <c r="E112" s="45" t="str">
        <f t="shared" si="3"/>
        <v/>
      </c>
      <c r="F112" s="46"/>
      <c r="G112" s="43"/>
      <c r="H112" s="43"/>
      <c r="I112" s="43"/>
      <c r="J112" s="47">
        <f t="shared" si="4"/>
        <v>0</v>
      </c>
      <c r="K112" s="48"/>
      <c r="L112" s="48"/>
      <c r="M112" s="43"/>
      <c r="N112" s="43"/>
      <c r="O112" s="43"/>
      <c r="P112" s="43"/>
      <c r="Q112" s="43"/>
      <c r="R112" s="49"/>
      <c r="S112" s="43"/>
      <c r="T112" s="43"/>
      <c r="U112" s="48"/>
      <c r="V112" s="43"/>
      <c r="W112" s="32" t="s">
        <v>172</v>
      </c>
    </row>
    <row r="113" spans="1:23" x14ac:dyDescent="0.2">
      <c r="A113" s="43"/>
      <c r="B113" s="43"/>
      <c r="C113" s="43"/>
      <c r="D113" s="44"/>
      <c r="E113" s="45" t="str">
        <f t="shared" si="3"/>
        <v/>
      </c>
      <c r="F113" s="46"/>
      <c r="G113" s="43"/>
      <c r="H113" s="43"/>
      <c r="I113" s="43"/>
      <c r="J113" s="47">
        <f t="shared" si="4"/>
        <v>0</v>
      </c>
      <c r="K113" s="48"/>
      <c r="L113" s="48"/>
      <c r="M113" s="43"/>
      <c r="N113" s="43"/>
      <c r="O113" s="43"/>
      <c r="P113" s="43"/>
      <c r="Q113" s="43"/>
      <c r="R113" s="49"/>
      <c r="S113" s="43"/>
      <c r="T113" s="43"/>
      <c r="U113" s="48"/>
      <c r="V113" s="43"/>
      <c r="W113" s="32" t="s">
        <v>172</v>
      </c>
    </row>
    <row r="114" spans="1:23" x14ac:dyDescent="0.2">
      <c r="A114" s="43"/>
      <c r="B114" s="43"/>
      <c r="C114" s="43"/>
      <c r="D114" s="44"/>
      <c r="E114" s="45" t="str">
        <f t="shared" si="3"/>
        <v/>
      </c>
      <c r="F114" s="46"/>
      <c r="G114" s="43"/>
      <c r="H114" s="43"/>
      <c r="I114" s="43"/>
      <c r="J114" s="47">
        <f t="shared" si="4"/>
        <v>0</v>
      </c>
      <c r="K114" s="48"/>
      <c r="L114" s="48"/>
      <c r="M114" s="43"/>
      <c r="N114" s="43"/>
      <c r="O114" s="43"/>
      <c r="P114" s="43"/>
      <c r="Q114" s="43"/>
      <c r="R114" s="49"/>
      <c r="S114" s="43"/>
      <c r="T114" s="43"/>
      <c r="U114" s="48"/>
      <c r="V114" s="43"/>
      <c r="W114" s="32" t="s">
        <v>172</v>
      </c>
    </row>
    <row r="115" spans="1:23" x14ac:dyDescent="0.2">
      <c r="A115" s="43"/>
      <c r="B115" s="43"/>
      <c r="C115" s="43"/>
      <c r="D115" s="44"/>
      <c r="E115" s="45" t="str">
        <f t="shared" si="3"/>
        <v/>
      </c>
      <c r="F115" s="46"/>
      <c r="G115" s="43"/>
      <c r="H115" s="43"/>
      <c r="I115" s="43"/>
      <c r="J115" s="47">
        <f t="shared" si="4"/>
        <v>0</v>
      </c>
      <c r="K115" s="48"/>
      <c r="L115" s="48"/>
      <c r="M115" s="43"/>
      <c r="N115" s="43"/>
      <c r="O115" s="43"/>
      <c r="P115" s="43"/>
      <c r="Q115" s="43"/>
      <c r="R115" s="49"/>
      <c r="S115" s="43"/>
      <c r="T115" s="43"/>
      <c r="U115" s="48"/>
      <c r="V115" s="43"/>
      <c r="W115" s="32" t="s">
        <v>172</v>
      </c>
    </row>
    <row r="116" spans="1:23" x14ac:dyDescent="0.2">
      <c r="A116" s="43"/>
      <c r="B116" s="43"/>
      <c r="C116" s="43"/>
      <c r="D116" s="44"/>
      <c r="E116" s="45" t="str">
        <f t="shared" si="3"/>
        <v/>
      </c>
      <c r="F116" s="46"/>
      <c r="G116" s="43"/>
      <c r="H116" s="43"/>
      <c r="I116" s="43"/>
      <c r="J116" s="47">
        <f t="shared" si="4"/>
        <v>0</v>
      </c>
      <c r="K116" s="48"/>
      <c r="L116" s="48"/>
      <c r="M116" s="43"/>
      <c r="N116" s="43"/>
      <c r="O116" s="43"/>
      <c r="P116" s="43"/>
      <c r="Q116" s="43"/>
      <c r="R116" s="49"/>
      <c r="S116" s="43"/>
      <c r="T116" s="43"/>
      <c r="U116" s="48"/>
      <c r="V116" s="43"/>
      <c r="W116" s="32" t="s">
        <v>172</v>
      </c>
    </row>
    <row r="117" spans="1:23" x14ac:dyDescent="0.2">
      <c r="A117" s="43"/>
      <c r="B117" s="43"/>
      <c r="C117" s="43"/>
      <c r="D117" s="44"/>
      <c r="E117" s="45" t="str">
        <f t="shared" si="3"/>
        <v/>
      </c>
      <c r="F117" s="46"/>
      <c r="G117" s="43"/>
      <c r="H117" s="43"/>
      <c r="I117" s="43"/>
      <c r="J117" s="47">
        <f t="shared" si="4"/>
        <v>0</v>
      </c>
      <c r="K117" s="48"/>
      <c r="L117" s="48"/>
      <c r="M117" s="43"/>
      <c r="N117" s="43"/>
      <c r="O117" s="43"/>
      <c r="P117" s="43"/>
      <c r="Q117" s="43"/>
      <c r="R117" s="49"/>
      <c r="S117" s="43"/>
      <c r="T117" s="43"/>
      <c r="U117" s="48"/>
      <c r="V117" s="43"/>
      <c r="W117" s="32" t="s">
        <v>172</v>
      </c>
    </row>
    <row r="118" spans="1:23" x14ac:dyDescent="0.2">
      <c r="A118" s="43"/>
      <c r="B118" s="43"/>
      <c r="C118" s="43"/>
      <c r="D118" s="44"/>
      <c r="E118" s="45" t="str">
        <f t="shared" si="3"/>
        <v/>
      </c>
      <c r="F118" s="46"/>
      <c r="G118" s="43"/>
      <c r="H118" s="43"/>
      <c r="I118" s="43"/>
      <c r="J118" s="47">
        <f t="shared" si="4"/>
        <v>0</v>
      </c>
      <c r="K118" s="48"/>
      <c r="L118" s="48"/>
      <c r="M118" s="43"/>
      <c r="N118" s="43"/>
      <c r="O118" s="43"/>
      <c r="P118" s="43"/>
      <c r="Q118" s="43"/>
      <c r="R118" s="49"/>
      <c r="S118" s="43"/>
      <c r="T118" s="43"/>
      <c r="U118" s="48"/>
      <c r="V118" s="43"/>
      <c r="W118" s="32" t="s">
        <v>172</v>
      </c>
    </row>
    <row r="119" spans="1:23" x14ac:dyDescent="0.2">
      <c r="A119" s="43"/>
      <c r="B119" s="43"/>
      <c r="C119" s="43"/>
      <c r="D119" s="44"/>
      <c r="E119" s="45" t="str">
        <f t="shared" si="3"/>
        <v/>
      </c>
      <c r="F119" s="46"/>
      <c r="G119" s="43"/>
      <c r="H119" s="43"/>
      <c r="I119" s="43"/>
      <c r="J119" s="47">
        <f t="shared" si="4"/>
        <v>0</v>
      </c>
      <c r="K119" s="48"/>
      <c r="L119" s="48"/>
      <c r="M119" s="43"/>
      <c r="N119" s="43"/>
      <c r="O119" s="43"/>
      <c r="P119" s="43"/>
      <c r="Q119" s="43"/>
      <c r="R119" s="49"/>
      <c r="S119" s="43"/>
      <c r="T119" s="43"/>
      <c r="U119" s="48"/>
      <c r="V119" s="43"/>
      <c r="W119" s="32" t="s">
        <v>172</v>
      </c>
    </row>
    <row r="120" spans="1:23" x14ac:dyDescent="0.2">
      <c r="A120" s="43"/>
      <c r="B120" s="43"/>
      <c r="C120" s="43"/>
      <c r="D120" s="44"/>
      <c r="E120" s="45" t="str">
        <f t="shared" si="3"/>
        <v/>
      </c>
      <c r="F120" s="46"/>
      <c r="G120" s="43"/>
      <c r="H120" s="43"/>
      <c r="I120" s="43"/>
      <c r="J120" s="47">
        <f t="shared" si="4"/>
        <v>0</v>
      </c>
      <c r="K120" s="48"/>
      <c r="L120" s="48"/>
      <c r="M120" s="43"/>
      <c r="N120" s="43"/>
      <c r="O120" s="43"/>
      <c r="P120" s="43"/>
      <c r="Q120" s="43"/>
      <c r="R120" s="49"/>
      <c r="S120" s="43"/>
      <c r="T120" s="43"/>
      <c r="U120" s="48"/>
      <c r="V120" s="43"/>
      <c r="W120" s="32" t="s">
        <v>172</v>
      </c>
    </row>
    <row r="121" spans="1:23" x14ac:dyDescent="0.2">
      <c r="A121" s="43"/>
      <c r="B121" s="43"/>
      <c r="C121" s="43"/>
      <c r="D121" s="44"/>
      <c r="E121" s="45" t="str">
        <f t="shared" si="3"/>
        <v/>
      </c>
      <c r="F121" s="46"/>
      <c r="G121" s="43"/>
      <c r="H121" s="43"/>
      <c r="I121" s="43"/>
      <c r="J121" s="47">
        <f t="shared" si="4"/>
        <v>0</v>
      </c>
      <c r="K121" s="48"/>
      <c r="L121" s="48"/>
      <c r="M121" s="43"/>
      <c r="N121" s="43"/>
      <c r="O121" s="43"/>
      <c r="P121" s="43"/>
      <c r="Q121" s="43"/>
      <c r="R121" s="49"/>
      <c r="S121" s="43"/>
      <c r="T121" s="43"/>
      <c r="U121" s="48"/>
      <c r="V121" s="43"/>
      <c r="W121" s="32" t="s">
        <v>172</v>
      </c>
    </row>
    <row r="122" spans="1:23" x14ac:dyDescent="0.2">
      <c r="A122" s="43"/>
      <c r="B122" s="43"/>
      <c r="C122" s="43"/>
      <c r="D122" s="44"/>
      <c r="E122" s="45" t="str">
        <f t="shared" si="3"/>
        <v/>
      </c>
      <c r="F122" s="46"/>
      <c r="G122" s="43"/>
      <c r="H122" s="43"/>
      <c r="I122" s="43"/>
      <c r="J122" s="47">
        <f t="shared" si="4"/>
        <v>0</v>
      </c>
      <c r="K122" s="48"/>
      <c r="L122" s="48"/>
      <c r="M122" s="43"/>
      <c r="N122" s="43"/>
      <c r="O122" s="43"/>
      <c r="P122" s="43"/>
      <c r="Q122" s="43"/>
      <c r="R122" s="49"/>
      <c r="S122" s="43"/>
      <c r="T122" s="43"/>
      <c r="U122" s="48"/>
      <c r="V122" s="43"/>
      <c r="W122" s="32" t="s">
        <v>172</v>
      </c>
    </row>
    <row r="123" spans="1:23" x14ac:dyDescent="0.2">
      <c r="A123" s="43"/>
      <c r="B123" s="43"/>
      <c r="C123" s="43"/>
      <c r="D123" s="44"/>
      <c r="E123" s="45" t="str">
        <f t="shared" si="3"/>
        <v/>
      </c>
      <c r="F123" s="46"/>
      <c r="G123" s="43"/>
      <c r="H123" s="43"/>
      <c r="I123" s="43"/>
      <c r="J123" s="47">
        <f t="shared" si="4"/>
        <v>0</v>
      </c>
      <c r="K123" s="48"/>
      <c r="L123" s="48"/>
      <c r="M123" s="43"/>
      <c r="N123" s="43"/>
      <c r="O123" s="43"/>
      <c r="P123" s="43"/>
      <c r="Q123" s="43"/>
      <c r="R123" s="49"/>
      <c r="S123" s="43"/>
      <c r="T123" s="43"/>
      <c r="U123" s="48"/>
      <c r="V123" s="43"/>
      <c r="W123" s="32" t="s">
        <v>172</v>
      </c>
    </row>
    <row r="124" spans="1:23" x14ac:dyDescent="0.2">
      <c r="A124" s="43"/>
      <c r="B124" s="43"/>
      <c r="C124" s="43"/>
      <c r="D124" s="44"/>
      <c r="E124" s="45" t="str">
        <f t="shared" si="3"/>
        <v/>
      </c>
      <c r="F124" s="46"/>
      <c r="G124" s="43"/>
      <c r="H124" s="43"/>
      <c r="I124" s="43"/>
      <c r="J124" s="47">
        <f t="shared" si="4"/>
        <v>0</v>
      </c>
      <c r="K124" s="48"/>
      <c r="L124" s="48"/>
      <c r="M124" s="43"/>
      <c r="N124" s="43"/>
      <c r="O124" s="43"/>
      <c r="P124" s="43"/>
      <c r="Q124" s="43"/>
      <c r="R124" s="49"/>
      <c r="S124" s="43"/>
      <c r="T124" s="43"/>
      <c r="U124" s="48"/>
      <c r="V124" s="43"/>
      <c r="W124" s="32" t="s">
        <v>172</v>
      </c>
    </row>
    <row r="125" spans="1:23" x14ac:dyDescent="0.2">
      <c r="A125" s="43"/>
      <c r="B125" s="43"/>
      <c r="C125" s="43"/>
      <c r="D125" s="44"/>
      <c r="E125" s="45" t="str">
        <f t="shared" si="3"/>
        <v/>
      </c>
      <c r="F125" s="46"/>
      <c r="G125" s="43"/>
      <c r="H125" s="43"/>
      <c r="I125" s="43"/>
      <c r="J125" s="47">
        <f t="shared" si="4"/>
        <v>0</v>
      </c>
      <c r="K125" s="48"/>
      <c r="L125" s="48"/>
      <c r="M125" s="43"/>
      <c r="N125" s="43"/>
      <c r="O125" s="43"/>
      <c r="P125" s="43"/>
      <c r="Q125" s="43"/>
      <c r="R125" s="49"/>
      <c r="S125" s="43"/>
      <c r="T125" s="43"/>
      <c r="U125" s="48"/>
      <c r="V125" s="43"/>
      <c r="W125" s="32" t="s">
        <v>172</v>
      </c>
    </row>
    <row r="126" spans="1:23" x14ac:dyDescent="0.2">
      <c r="A126" s="43"/>
      <c r="B126" s="43"/>
      <c r="C126" s="43"/>
      <c r="D126" s="44"/>
      <c r="E126" s="45" t="str">
        <f t="shared" si="3"/>
        <v/>
      </c>
      <c r="F126" s="46"/>
      <c r="G126" s="43"/>
      <c r="H126" s="43"/>
      <c r="I126" s="43"/>
      <c r="J126" s="47">
        <f t="shared" si="4"/>
        <v>0</v>
      </c>
      <c r="K126" s="48"/>
      <c r="L126" s="48"/>
      <c r="M126" s="43"/>
      <c r="N126" s="43"/>
      <c r="O126" s="43"/>
      <c r="P126" s="43"/>
      <c r="Q126" s="43"/>
      <c r="R126" s="49"/>
      <c r="S126" s="43"/>
      <c r="T126" s="43"/>
      <c r="U126" s="48"/>
      <c r="V126" s="43"/>
      <c r="W126" s="32" t="s">
        <v>172</v>
      </c>
    </row>
    <row r="127" spans="1:23" x14ac:dyDescent="0.2">
      <c r="A127" s="43"/>
      <c r="B127" s="43"/>
      <c r="C127" s="43"/>
      <c r="D127" s="44"/>
      <c r="E127" s="45" t="str">
        <f t="shared" si="3"/>
        <v/>
      </c>
      <c r="F127" s="46"/>
      <c r="G127" s="43"/>
      <c r="H127" s="43"/>
      <c r="I127" s="43"/>
      <c r="J127" s="47">
        <f t="shared" si="4"/>
        <v>0</v>
      </c>
      <c r="K127" s="48"/>
      <c r="L127" s="48"/>
      <c r="M127" s="43"/>
      <c r="N127" s="43"/>
      <c r="O127" s="43"/>
      <c r="P127" s="43"/>
      <c r="Q127" s="43"/>
      <c r="R127" s="49"/>
      <c r="S127" s="43"/>
      <c r="T127" s="43"/>
      <c r="U127" s="48"/>
      <c r="V127" s="43"/>
      <c r="W127" s="32" t="s">
        <v>172</v>
      </c>
    </row>
    <row r="128" spans="1:23" x14ac:dyDescent="0.2">
      <c r="A128" s="43"/>
      <c r="B128" s="43"/>
      <c r="C128" s="43"/>
      <c r="D128" s="44"/>
      <c r="E128" s="45" t="str">
        <f t="shared" si="3"/>
        <v/>
      </c>
      <c r="F128" s="46"/>
      <c r="G128" s="43"/>
      <c r="H128" s="43"/>
      <c r="I128" s="43"/>
      <c r="J128" s="47">
        <f t="shared" si="4"/>
        <v>0</v>
      </c>
      <c r="K128" s="48"/>
      <c r="L128" s="48"/>
      <c r="M128" s="43"/>
      <c r="N128" s="43"/>
      <c r="O128" s="43"/>
      <c r="P128" s="43"/>
      <c r="Q128" s="43"/>
      <c r="R128" s="49"/>
      <c r="S128" s="43"/>
      <c r="T128" s="43"/>
      <c r="U128" s="48"/>
      <c r="V128" s="43"/>
      <c r="W128" s="32" t="s">
        <v>172</v>
      </c>
    </row>
    <row r="129" spans="1:23" x14ac:dyDescent="0.2">
      <c r="A129" s="43"/>
      <c r="B129" s="43"/>
      <c r="C129" s="43"/>
      <c r="D129" s="44"/>
      <c r="E129" s="45" t="str">
        <f t="shared" si="3"/>
        <v/>
      </c>
      <c r="F129" s="46"/>
      <c r="G129" s="43"/>
      <c r="H129" s="43"/>
      <c r="I129" s="43"/>
      <c r="J129" s="47">
        <f t="shared" si="4"/>
        <v>0</v>
      </c>
      <c r="K129" s="48"/>
      <c r="L129" s="48"/>
      <c r="M129" s="43"/>
      <c r="N129" s="43"/>
      <c r="O129" s="43"/>
      <c r="P129" s="43"/>
      <c r="Q129" s="43"/>
      <c r="R129" s="49"/>
      <c r="S129" s="43"/>
      <c r="T129" s="43"/>
      <c r="U129" s="48"/>
      <c r="V129" s="43"/>
      <c r="W129" s="32" t="s">
        <v>172</v>
      </c>
    </row>
    <row r="130" spans="1:23" x14ac:dyDescent="0.2">
      <c r="A130" s="43"/>
      <c r="B130" s="43"/>
      <c r="C130" s="43"/>
      <c r="D130" s="44"/>
      <c r="E130" s="45" t="str">
        <f t="shared" si="3"/>
        <v/>
      </c>
      <c r="F130" s="46"/>
      <c r="G130" s="43"/>
      <c r="H130" s="43"/>
      <c r="I130" s="43"/>
      <c r="J130" s="47">
        <f t="shared" si="4"/>
        <v>0</v>
      </c>
      <c r="K130" s="48"/>
      <c r="L130" s="48"/>
      <c r="M130" s="43"/>
      <c r="N130" s="43"/>
      <c r="O130" s="43"/>
      <c r="P130" s="43"/>
      <c r="Q130" s="43"/>
      <c r="R130" s="49"/>
      <c r="S130" s="43"/>
      <c r="T130" s="43"/>
      <c r="U130" s="48"/>
      <c r="V130" s="43"/>
      <c r="W130" s="32" t="s">
        <v>172</v>
      </c>
    </row>
    <row r="131" spans="1:23" x14ac:dyDescent="0.2">
      <c r="A131" s="43"/>
      <c r="B131" s="43"/>
      <c r="C131" s="43"/>
      <c r="D131" s="44"/>
      <c r="E131" s="45" t="str">
        <f t="shared" si="3"/>
        <v/>
      </c>
      <c r="F131" s="46"/>
      <c r="G131" s="43"/>
      <c r="H131" s="43"/>
      <c r="I131" s="43"/>
      <c r="J131" s="47">
        <f t="shared" si="4"/>
        <v>0</v>
      </c>
      <c r="K131" s="48"/>
      <c r="L131" s="48"/>
      <c r="M131" s="43"/>
      <c r="N131" s="43"/>
      <c r="O131" s="43"/>
      <c r="P131" s="43"/>
      <c r="Q131" s="43"/>
      <c r="R131" s="49"/>
      <c r="S131" s="43"/>
      <c r="T131" s="43"/>
      <c r="U131" s="48"/>
      <c r="V131" s="43"/>
      <c r="W131" s="32" t="s">
        <v>172</v>
      </c>
    </row>
    <row r="132" spans="1:23" x14ac:dyDescent="0.2">
      <c r="A132" s="43"/>
      <c r="B132" s="43"/>
      <c r="C132" s="43"/>
      <c r="D132" s="44"/>
      <c r="E132" s="45" t="str">
        <f t="shared" si="3"/>
        <v/>
      </c>
      <c r="F132" s="46"/>
      <c r="G132" s="43"/>
      <c r="H132" s="43"/>
      <c r="I132" s="43"/>
      <c r="J132" s="47">
        <f t="shared" si="4"/>
        <v>0</v>
      </c>
      <c r="K132" s="48"/>
      <c r="L132" s="48"/>
      <c r="M132" s="43"/>
      <c r="N132" s="43"/>
      <c r="O132" s="43"/>
      <c r="P132" s="43"/>
      <c r="Q132" s="43"/>
      <c r="R132" s="49"/>
      <c r="S132" s="43"/>
      <c r="T132" s="43"/>
      <c r="U132" s="48"/>
      <c r="V132" s="43"/>
      <c r="W132" s="32" t="s">
        <v>172</v>
      </c>
    </row>
    <row r="133" spans="1:23" x14ac:dyDescent="0.2">
      <c r="A133" s="43"/>
      <c r="B133" s="43"/>
      <c r="C133" s="43"/>
      <c r="D133" s="44"/>
      <c r="E133" s="45" t="str">
        <f t="shared" si="3"/>
        <v/>
      </c>
      <c r="F133" s="46"/>
      <c r="G133" s="43"/>
      <c r="H133" s="43"/>
      <c r="I133" s="43"/>
      <c r="J133" s="47">
        <f t="shared" si="4"/>
        <v>0</v>
      </c>
      <c r="K133" s="48"/>
      <c r="L133" s="48"/>
      <c r="M133" s="43"/>
      <c r="N133" s="43"/>
      <c r="O133" s="43"/>
      <c r="P133" s="43"/>
      <c r="Q133" s="43"/>
      <c r="R133" s="49"/>
      <c r="S133" s="43"/>
      <c r="T133" s="43"/>
      <c r="U133" s="48"/>
      <c r="V133" s="43"/>
      <c r="W133" s="32" t="s">
        <v>172</v>
      </c>
    </row>
    <row r="134" spans="1:23" x14ac:dyDescent="0.2">
      <c r="A134" s="43"/>
      <c r="B134" s="43"/>
      <c r="C134" s="43"/>
      <c r="D134" s="44"/>
      <c r="E134" s="45" t="str">
        <f t="shared" si="3"/>
        <v/>
      </c>
      <c r="F134" s="46"/>
      <c r="G134" s="43"/>
      <c r="H134" s="43"/>
      <c r="I134" s="43"/>
      <c r="J134" s="47">
        <f t="shared" si="4"/>
        <v>0</v>
      </c>
      <c r="K134" s="48"/>
      <c r="L134" s="48"/>
      <c r="M134" s="43"/>
      <c r="N134" s="43"/>
      <c r="O134" s="43"/>
      <c r="P134" s="43"/>
      <c r="Q134" s="43"/>
      <c r="R134" s="49"/>
      <c r="S134" s="43"/>
      <c r="T134" s="43"/>
      <c r="U134" s="48"/>
      <c r="V134" s="43"/>
      <c r="W134" s="32" t="s">
        <v>172</v>
      </c>
    </row>
    <row r="135" spans="1:23" x14ac:dyDescent="0.2">
      <c r="A135" s="43"/>
      <c r="B135" s="43"/>
      <c r="C135" s="43"/>
      <c r="D135" s="44"/>
      <c r="E135" s="45" t="str">
        <f t="shared" si="3"/>
        <v/>
      </c>
      <c r="F135" s="46"/>
      <c r="G135" s="43"/>
      <c r="H135" s="43"/>
      <c r="I135" s="43"/>
      <c r="J135" s="47">
        <f t="shared" si="4"/>
        <v>0</v>
      </c>
      <c r="K135" s="48"/>
      <c r="L135" s="48"/>
      <c r="M135" s="43"/>
      <c r="N135" s="43"/>
      <c r="O135" s="43"/>
      <c r="P135" s="43"/>
      <c r="Q135" s="43"/>
      <c r="R135" s="49"/>
      <c r="S135" s="43"/>
      <c r="T135" s="43"/>
      <c r="U135" s="48"/>
      <c r="V135" s="43"/>
      <c r="W135" s="32" t="s">
        <v>172</v>
      </c>
    </row>
    <row r="136" spans="1:23" x14ac:dyDescent="0.2">
      <c r="A136" s="43"/>
      <c r="B136" s="43"/>
      <c r="C136" s="43"/>
      <c r="D136" s="44"/>
      <c r="E136" s="45" t="str">
        <f t="shared" si="3"/>
        <v/>
      </c>
      <c r="F136" s="46"/>
      <c r="G136" s="43"/>
      <c r="H136" s="43"/>
      <c r="I136" s="43"/>
      <c r="J136" s="47">
        <f t="shared" si="4"/>
        <v>0</v>
      </c>
      <c r="K136" s="48"/>
      <c r="L136" s="48"/>
      <c r="M136" s="43"/>
      <c r="N136" s="43"/>
      <c r="O136" s="43"/>
      <c r="P136" s="43"/>
      <c r="Q136" s="43"/>
      <c r="R136" s="49"/>
      <c r="S136" s="43"/>
      <c r="T136" s="43"/>
      <c r="U136" s="48"/>
      <c r="V136" s="43"/>
      <c r="W136" s="32" t="s">
        <v>172</v>
      </c>
    </row>
    <row r="137" spans="1:23" x14ac:dyDescent="0.2">
      <c r="A137" s="43"/>
      <c r="B137" s="43"/>
      <c r="C137" s="43"/>
      <c r="D137" s="44"/>
      <c r="E137" s="45" t="str">
        <f t="shared" si="3"/>
        <v/>
      </c>
      <c r="F137" s="46"/>
      <c r="G137" s="43"/>
      <c r="H137" s="43"/>
      <c r="I137" s="43"/>
      <c r="J137" s="47">
        <f t="shared" si="4"/>
        <v>0</v>
      </c>
      <c r="K137" s="48"/>
      <c r="L137" s="48"/>
      <c r="M137" s="43"/>
      <c r="N137" s="43"/>
      <c r="O137" s="43"/>
      <c r="P137" s="43"/>
      <c r="Q137" s="43"/>
      <c r="R137" s="49"/>
      <c r="S137" s="43"/>
      <c r="T137" s="43"/>
      <c r="U137" s="48"/>
      <c r="V137" s="43"/>
      <c r="W137" s="32" t="s">
        <v>172</v>
      </c>
    </row>
    <row r="138" spans="1:23" x14ac:dyDescent="0.2">
      <c r="A138" s="43"/>
      <c r="B138" s="43"/>
      <c r="C138" s="43"/>
      <c r="D138" s="44"/>
      <c r="E138" s="45" t="str">
        <f t="shared" si="3"/>
        <v/>
      </c>
      <c r="F138" s="46"/>
      <c r="G138" s="43"/>
      <c r="H138" s="43"/>
      <c r="I138" s="43"/>
      <c r="J138" s="47">
        <f t="shared" si="4"/>
        <v>0</v>
      </c>
      <c r="K138" s="48"/>
      <c r="L138" s="48"/>
      <c r="M138" s="43"/>
      <c r="N138" s="43"/>
      <c r="O138" s="43"/>
      <c r="P138" s="43"/>
      <c r="Q138" s="43"/>
      <c r="R138" s="49"/>
      <c r="S138" s="43"/>
      <c r="T138" s="43"/>
      <c r="U138" s="48"/>
      <c r="V138" s="43"/>
      <c r="W138" s="32" t="s">
        <v>172</v>
      </c>
    </row>
    <row r="139" spans="1:23" x14ac:dyDescent="0.2">
      <c r="A139" s="43"/>
      <c r="B139" s="43"/>
      <c r="C139" s="43"/>
      <c r="D139" s="44"/>
      <c r="E139" s="45" t="str">
        <f t="shared" si="3"/>
        <v/>
      </c>
      <c r="F139" s="46"/>
      <c r="G139" s="43"/>
      <c r="H139" s="43"/>
      <c r="I139" s="43"/>
      <c r="J139" s="47">
        <f t="shared" si="4"/>
        <v>0</v>
      </c>
      <c r="K139" s="48"/>
      <c r="L139" s="48"/>
      <c r="M139" s="43"/>
      <c r="N139" s="43"/>
      <c r="O139" s="43"/>
      <c r="P139" s="43"/>
      <c r="Q139" s="43"/>
      <c r="R139" s="49"/>
      <c r="S139" s="43"/>
      <c r="T139" s="43"/>
      <c r="U139" s="48"/>
      <c r="V139" s="43"/>
      <c r="W139" s="32" t="s">
        <v>172</v>
      </c>
    </row>
    <row r="140" spans="1:23" x14ac:dyDescent="0.2">
      <c r="A140" s="43"/>
      <c r="B140" s="43"/>
      <c r="C140" s="43"/>
      <c r="D140" s="44"/>
      <c r="E140" s="45" t="str">
        <f t="shared" si="3"/>
        <v/>
      </c>
      <c r="F140" s="46"/>
      <c r="G140" s="43"/>
      <c r="H140" s="43"/>
      <c r="I140" s="43"/>
      <c r="J140" s="47">
        <f t="shared" si="4"/>
        <v>0</v>
      </c>
      <c r="K140" s="48"/>
      <c r="L140" s="48"/>
      <c r="M140" s="43"/>
      <c r="N140" s="43"/>
      <c r="O140" s="43"/>
      <c r="P140" s="43"/>
      <c r="Q140" s="43"/>
      <c r="R140" s="49"/>
      <c r="S140" s="43"/>
      <c r="T140" s="43"/>
      <c r="U140" s="48"/>
      <c r="V140" s="43"/>
      <c r="W140" s="32" t="s">
        <v>172</v>
      </c>
    </row>
    <row r="141" spans="1:23" x14ac:dyDescent="0.2">
      <c r="A141" s="43"/>
      <c r="B141" s="43"/>
      <c r="C141" s="43"/>
      <c r="D141" s="44"/>
      <c r="E141" s="45" t="str">
        <f t="shared" si="3"/>
        <v/>
      </c>
      <c r="F141" s="46"/>
      <c r="G141" s="43"/>
      <c r="H141" s="43"/>
      <c r="I141" s="43"/>
      <c r="J141" s="47">
        <f t="shared" si="4"/>
        <v>0</v>
      </c>
      <c r="K141" s="48"/>
      <c r="L141" s="48"/>
      <c r="M141" s="43"/>
      <c r="N141" s="43"/>
      <c r="O141" s="43"/>
      <c r="P141" s="43"/>
      <c r="Q141" s="43"/>
      <c r="R141" s="49"/>
      <c r="S141" s="43"/>
      <c r="T141" s="43"/>
      <c r="U141" s="48"/>
      <c r="V141" s="43"/>
      <c r="W141" s="32" t="s">
        <v>172</v>
      </c>
    </row>
    <row r="142" spans="1:23" x14ac:dyDescent="0.2">
      <c r="A142" s="43"/>
      <c r="B142" s="43"/>
      <c r="C142" s="43"/>
      <c r="D142" s="44"/>
      <c r="E142" s="45" t="str">
        <f t="shared" si="3"/>
        <v/>
      </c>
      <c r="F142" s="46"/>
      <c r="G142" s="43"/>
      <c r="H142" s="43"/>
      <c r="I142" s="43"/>
      <c r="J142" s="47">
        <f t="shared" si="4"/>
        <v>0</v>
      </c>
      <c r="K142" s="48"/>
      <c r="L142" s="48"/>
      <c r="M142" s="43"/>
      <c r="N142" s="43"/>
      <c r="O142" s="43"/>
      <c r="P142" s="43"/>
      <c r="Q142" s="43"/>
      <c r="R142" s="49"/>
      <c r="S142" s="43"/>
      <c r="T142" s="43"/>
      <c r="U142" s="48"/>
      <c r="V142" s="43"/>
      <c r="W142" s="32" t="s">
        <v>172</v>
      </c>
    </row>
    <row r="143" spans="1:23" x14ac:dyDescent="0.2">
      <c r="A143" s="43"/>
      <c r="B143" s="43"/>
      <c r="C143" s="43"/>
      <c r="D143" s="44"/>
      <c r="E143" s="45" t="str">
        <f t="shared" si="3"/>
        <v/>
      </c>
      <c r="F143" s="46"/>
      <c r="G143" s="43"/>
      <c r="H143" s="43"/>
      <c r="I143" s="43"/>
      <c r="J143" s="47">
        <f t="shared" si="4"/>
        <v>0</v>
      </c>
      <c r="K143" s="48"/>
      <c r="L143" s="48"/>
      <c r="M143" s="43"/>
      <c r="N143" s="43"/>
      <c r="O143" s="43"/>
      <c r="P143" s="43"/>
      <c r="Q143" s="43"/>
      <c r="R143" s="49"/>
      <c r="S143" s="43"/>
      <c r="T143" s="43"/>
      <c r="U143" s="48"/>
      <c r="V143" s="43"/>
      <c r="W143" s="32" t="s">
        <v>172</v>
      </c>
    </row>
    <row r="144" spans="1:23" x14ac:dyDescent="0.2">
      <c r="A144" s="43"/>
      <c r="B144" s="43"/>
      <c r="C144" s="43"/>
      <c r="D144" s="44"/>
      <c r="E144" s="45" t="str">
        <f t="shared" ref="E144:E207" si="5">+IF(D144="","",D144+30+1)</f>
        <v/>
      </c>
      <c r="F144" s="46"/>
      <c r="G144" s="43"/>
      <c r="H144" s="43"/>
      <c r="I144" s="43"/>
      <c r="J144" s="47">
        <f t="shared" ref="J144:J207" si="6">+K144+L144</f>
        <v>0</v>
      </c>
      <c r="K144" s="48"/>
      <c r="L144" s="48"/>
      <c r="M144" s="43"/>
      <c r="N144" s="43"/>
      <c r="O144" s="43"/>
      <c r="P144" s="43"/>
      <c r="Q144" s="43"/>
      <c r="R144" s="49"/>
      <c r="S144" s="43"/>
      <c r="T144" s="43"/>
      <c r="U144" s="48"/>
      <c r="V144" s="43"/>
      <c r="W144" s="32" t="s">
        <v>172</v>
      </c>
    </row>
    <row r="145" spans="1:23" x14ac:dyDescent="0.2">
      <c r="A145" s="43"/>
      <c r="B145" s="43"/>
      <c r="C145" s="43"/>
      <c r="D145" s="44"/>
      <c r="E145" s="45" t="str">
        <f t="shared" si="5"/>
        <v/>
      </c>
      <c r="F145" s="46"/>
      <c r="G145" s="43"/>
      <c r="H145" s="43"/>
      <c r="I145" s="43"/>
      <c r="J145" s="47">
        <f t="shared" si="6"/>
        <v>0</v>
      </c>
      <c r="K145" s="48"/>
      <c r="L145" s="48"/>
      <c r="M145" s="43"/>
      <c r="N145" s="43"/>
      <c r="O145" s="43"/>
      <c r="P145" s="43"/>
      <c r="Q145" s="43"/>
      <c r="R145" s="49"/>
      <c r="S145" s="43"/>
      <c r="T145" s="43"/>
      <c r="U145" s="48"/>
      <c r="V145" s="43"/>
      <c r="W145" s="32" t="s">
        <v>172</v>
      </c>
    </row>
    <row r="146" spans="1:23" x14ac:dyDescent="0.2">
      <c r="A146" s="43"/>
      <c r="B146" s="43"/>
      <c r="C146" s="43"/>
      <c r="D146" s="44"/>
      <c r="E146" s="45" t="str">
        <f t="shared" si="5"/>
        <v/>
      </c>
      <c r="F146" s="46"/>
      <c r="G146" s="43"/>
      <c r="H146" s="43"/>
      <c r="I146" s="43"/>
      <c r="J146" s="47">
        <f t="shared" si="6"/>
        <v>0</v>
      </c>
      <c r="K146" s="48"/>
      <c r="L146" s="48"/>
      <c r="M146" s="43"/>
      <c r="N146" s="43"/>
      <c r="O146" s="43"/>
      <c r="P146" s="43"/>
      <c r="Q146" s="43"/>
      <c r="R146" s="49"/>
      <c r="S146" s="43"/>
      <c r="T146" s="43"/>
      <c r="U146" s="48"/>
      <c r="V146" s="43"/>
      <c r="W146" s="32" t="s">
        <v>172</v>
      </c>
    </row>
    <row r="147" spans="1:23" x14ac:dyDescent="0.2">
      <c r="A147" s="43"/>
      <c r="B147" s="43"/>
      <c r="C147" s="43"/>
      <c r="D147" s="44"/>
      <c r="E147" s="45" t="str">
        <f t="shared" si="5"/>
        <v/>
      </c>
      <c r="F147" s="46"/>
      <c r="G147" s="43"/>
      <c r="H147" s="43"/>
      <c r="I147" s="43"/>
      <c r="J147" s="47">
        <f t="shared" si="6"/>
        <v>0</v>
      </c>
      <c r="K147" s="48"/>
      <c r="L147" s="48"/>
      <c r="M147" s="43"/>
      <c r="N147" s="43"/>
      <c r="O147" s="43"/>
      <c r="P147" s="43"/>
      <c r="Q147" s="43"/>
      <c r="R147" s="49"/>
      <c r="S147" s="43"/>
      <c r="T147" s="43"/>
      <c r="U147" s="48"/>
      <c r="V147" s="43"/>
      <c r="W147" s="32" t="s">
        <v>172</v>
      </c>
    </row>
    <row r="148" spans="1:23" x14ac:dyDescent="0.2">
      <c r="A148" s="43"/>
      <c r="B148" s="43"/>
      <c r="C148" s="43"/>
      <c r="D148" s="44"/>
      <c r="E148" s="45" t="str">
        <f t="shared" si="5"/>
        <v/>
      </c>
      <c r="F148" s="46"/>
      <c r="G148" s="43"/>
      <c r="H148" s="43"/>
      <c r="I148" s="43"/>
      <c r="J148" s="47">
        <f t="shared" si="6"/>
        <v>0</v>
      </c>
      <c r="K148" s="48"/>
      <c r="L148" s="48"/>
      <c r="M148" s="43"/>
      <c r="N148" s="43"/>
      <c r="O148" s="43"/>
      <c r="P148" s="43"/>
      <c r="Q148" s="43"/>
      <c r="R148" s="49"/>
      <c r="S148" s="43"/>
      <c r="T148" s="43"/>
      <c r="U148" s="48"/>
      <c r="V148" s="43"/>
      <c r="W148" s="32" t="s">
        <v>172</v>
      </c>
    </row>
    <row r="149" spans="1:23" x14ac:dyDescent="0.2">
      <c r="A149" s="43"/>
      <c r="B149" s="43"/>
      <c r="C149" s="43"/>
      <c r="D149" s="44"/>
      <c r="E149" s="45" t="str">
        <f t="shared" si="5"/>
        <v/>
      </c>
      <c r="F149" s="46"/>
      <c r="G149" s="43"/>
      <c r="H149" s="43"/>
      <c r="I149" s="43"/>
      <c r="J149" s="47">
        <f t="shared" si="6"/>
        <v>0</v>
      </c>
      <c r="K149" s="48"/>
      <c r="L149" s="48"/>
      <c r="M149" s="43"/>
      <c r="N149" s="43"/>
      <c r="O149" s="43"/>
      <c r="P149" s="43"/>
      <c r="Q149" s="43"/>
      <c r="R149" s="49"/>
      <c r="S149" s="43"/>
      <c r="T149" s="43"/>
      <c r="U149" s="48"/>
      <c r="V149" s="43"/>
      <c r="W149" s="32" t="s">
        <v>172</v>
      </c>
    </row>
    <row r="150" spans="1:23" x14ac:dyDescent="0.2">
      <c r="A150" s="43"/>
      <c r="B150" s="43"/>
      <c r="C150" s="43"/>
      <c r="D150" s="44"/>
      <c r="E150" s="45" t="str">
        <f t="shared" si="5"/>
        <v/>
      </c>
      <c r="F150" s="46"/>
      <c r="G150" s="43"/>
      <c r="H150" s="43"/>
      <c r="I150" s="43"/>
      <c r="J150" s="47">
        <f t="shared" si="6"/>
        <v>0</v>
      </c>
      <c r="K150" s="48"/>
      <c r="L150" s="48"/>
      <c r="M150" s="43"/>
      <c r="N150" s="43"/>
      <c r="O150" s="43"/>
      <c r="P150" s="43"/>
      <c r="Q150" s="43"/>
      <c r="R150" s="49"/>
      <c r="S150" s="43"/>
      <c r="T150" s="43"/>
      <c r="U150" s="48"/>
      <c r="V150" s="43"/>
      <c r="W150" s="32" t="s">
        <v>172</v>
      </c>
    </row>
    <row r="151" spans="1:23" x14ac:dyDescent="0.2">
      <c r="A151" s="43"/>
      <c r="B151" s="43"/>
      <c r="C151" s="43"/>
      <c r="D151" s="44"/>
      <c r="E151" s="45" t="str">
        <f t="shared" si="5"/>
        <v/>
      </c>
      <c r="F151" s="46"/>
      <c r="G151" s="43"/>
      <c r="H151" s="43"/>
      <c r="I151" s="43"/>
      <c r="J151" s="47">
        <f t="shared" si="6"/>
        <v>0</v>
      </c>
      <c r="K151" s="48"/>
      <c r="L151" s="48"/>
      <c r="M151" s="43"/>
      <c r="N151" s="43"/>
      <c r="O151" s="43"/>
      <c r="P151" s="43"/>
      <c r="Q151" s="43"/>
      <c r="R151" s="49"/>
      <c r="S151" s="43"/>
      <c r="T151" s="43"/>
      <c r="U151" s="48"/>
      <c r="V151" s="43"/>
      <c r="W151" s="32" t="s">
        <v>172</v>
      </c>
    </row>
    <row r="152" spans="1:23" x14ac:dyDescent="0.2">
      <c r="A152" s="43"/>
      <c r="B152" s="43"/>
      <c r="C152" s="43"/>
      <c r="D152" s="44"/>
      <c r="E152" s="45" t="str">
        <f t="shared" si="5"/>
        <v/>
      </c>
      <c r="F152" s="46"/>
      <c r="G152" s="43"/>
      <c r="H152" s="43"/>
      <c r="I152" s="43"/>
      <c r="J152" s="47">
        <f t="shared" si="6"/>
        <v>0</v>
      </c>
      <c r="K152" s="48"/>
      <c r="L152" s="48"/>
      <c r="M152" s="43"/>
      <c r="N152" s="43"/>
      <c r="O152" s="43"/>
      <c r="P152" s="43"/>
      <c r="Q152" s="43"/>
      <c r="R152" s="49"/>
      <c r="S152" s="43"/>
      <c r="T152" s="43"/>
      <c r="U152" s="48"/>
      <c r="V152" s="43"/>
      <c r="W152" s="32" t="s">
        <v>172</v>
      </c>
    </row>
    <row r="153" spans="1:23" x14ac:dyDescent="0.2">
      <c r="A153" s="43"/>
      <c r="B153" s="43"/>
      <c r="C153" s="43"/>
      <c r="D153" s="44"/>
      <c r="E153" s="45" t="str">
        <f t="shared" si="5"/>
        <v/>
      </c>
      <c r="F153" s="46"/>
      <c r="G153" s="43"/>
      <c r="H153" s="43"/>
      <c r="I153" s="43"/>
      <c r="J153" s="47">
        <f t="shared" si="6"/>
        <v>0</v>
      </c>
      <c r="K153" s="48"/>
      <c r="L153" s="48"/>
      <c r="M153" s="43"/>
      <c r="N153" s="43"/>
      <c r="O153" s="43"/>
      <c r="P153" s="43"/>
      <c r="Q153" s="43"/>
      <c r="R153" s="49"/>
      <c r="S153" s="43"/>
      <c r="T153" s="43"/>
      <c r="U153" s="48"/>
      <c r="V153" s="43"/>
      <c r="W153" s="32" t="s">
        <v>172</v>
      </c>
    </row>
    <row r="154" spans="1:23" x14ac:dyDescent="0.2">
      <c r="A154" s="43"/>
      <c r="B154" s="43"/>
      <c r="C154" s="43"/>
      <c r="D154" s="44"/>
      <c r="E154" s="45" t="str">
        <f t="shared" si="5"/>
        <v/>
      </c>
      <c r="F154" s="46"/>
      <c r="G154" s="43"/>
      <c r="H154" s="43"/>
      <c r="I154" s="43"/>
      <c r="J154" s="47">
        <f t="shared" si="6"/>
        <v>0</v>
      </c>
      <c r="K154" s="48"/>
      <c r="L154" s="48"/>
      <c r="M154" s="43"/>
      <c r="N154" s="43"/>
      <c r="O154" s="43"/>
      <c r="P154" s="43"/>
      <c r="Q154" s="43"/>
      <c r="R154" s="49"/>
      <c r="S154" s="43"/>
      <c r="T154" s="43"/>
      <c r="U154" s="48"/>
      <c r="V154" s="43"/>
      <c r="W154" s="32" t="s">
        <v>172</v>
      </c>
    </row>
    <row r="155" spans="1:23" x14ac:dyDescent="0.2">
      <c r="A155" s="43"/>
      <c r="B155" s="43"/>
      <c r="C155" s="43"/>
      <c r="D155" s="44"/>
      <c r="E155" s="45" t="str">
        <f t="shared" si="5"/>
        <v/>
      </c>
      <c r="F155" s="46"/>
      <c r="G155" s="43"/>
      <c r="H155" s="43"/>
      <c r="I155" s="43"/>
      <c r="J155" s="47">
        <f t="shared" si="6"/>
        <v>0</v>
      </c>
      <c r="K155" s="48"/>
      <c r="L155" s="48"/>
      <c r="M155" s="43"/>
      <c r="N155" s="43"/>
      <c r="O155" s="43"/>
      <c r="P155" s="43"/>
      <c r="Q155" s="43"/>
      <c r="R155" s="49"/>
      <c r="S155" s="43"/>
      <c r="T155" s="43"/>
      <c r="U155" s="48"/>
      <c r="V155" s="43"/>
      <c r="W155" s="32" t="s">
        <v>172</v>
      </c>
    </row>
    <row r="156" spans="1:23" x14ac:dyDescent="0.2">
      <c r="A156" s="43"/>
      <c r="B156" s="43"/>
      <c r="C156" s="43"/>
      <c r="D156" s="44"/>
      <c r="E156" s="45" t="str">
        <f t="shared" si="5"/>
        <v/>
      </c>
      <c r="F156" s="46"/>
      <c r="G156" s="43"/>
      <c r="H156" s="43"/>
      <c r="I156" s="43"/>
      <c r="J156" s="47">
        <f t="shared" si="6"/>
        <v>0</v>
      </c>
      <c r="K156" s="48"/>
      <c r="L156" s="48"/>
      <c r="M156" s="43"/>
      <c r="N156" s="43"/>
      <c r="O156" s="43"/>
      <c r="P156" s="43"/>
      <c r="Q156" s="43"/>
      <c r="R156" s="49"/>
      <c r="S156" s="43"/>
      <c r="T156" s="43"/>
      <c r="U156" s="48"/>
      <c r="V156" s="43"/>
      <c r="W156" s="32" t="s">
        <v>172</v>
      </c>
    </row>
    <row r="157" spans="1:23" x14ac:dyDescent="0.2">
      <c r="A157" s="43"/>
      <c r="B157" s="43"/>
      <c r="C157" s="43"/>
      <c r="D157" s="44"/>
      <c r="E157" s="45" t="str">
        <f t="shared" si="5"/>
        <v/>
      </c>
      <c r="F157" s="46"/>
      <c r="G157" s="43"/>
      <c r="H157" s="43"/>
      <c r="I157" s="43"/>
      <c r="J157" s="47">
        <f t="shared" si="6"/>
        <v>0</v>
      </c>
      <c r="K157" s="48"/>
      <c r="L157" s="48"/>
      <c r="M157" s="43"/>
      <c r="N157" s="43"/>
      <c r="O157" s="43"/>
      <c r="P157" s="43"/>
      <c r="Q157" s="43"/>
      <c r="R157" s="49"/>
      <c r="S157" s="43"/>
      <c r="T157" s="43"/>
      <c r="U157" s="48"/>
      <c r="V157" s="43"/>
      <c r="W157" s="32" t="s">
        <v>172</v>
      </c>
    </row>
    <row r="158" spans="1:23" x14ac:dyDescent="0.2">
      <c r="A158" s="43"/>
      <c r="B158" s="43"/>
      <c r="C158" s="43"/>
      <c r="D158" s="44"/>
      <c r="E158" s="45" t="str">
        <f t="shared" si="5"/>
        <v/>
      </c>
      <c r="F158" s="46"/>
      <c r="G158" s="43"/>
      <c r="H158" s="43"/>
      <c r="I158" s="43"/>
      <c r="J158" s="47">
        <f t="shared" si="6"/>
        <v>0</v>
      </c>
      <c r="K158" s="48"/>
      <c r="L158" s="48"/>
      <c r="M158" s="43"/>
      <c r="N158" s="43"/>
      <c r="O158" s="43"/>
      <c r="P158" s="43"/>
      <c r="Q158" s="43"/>
      <c r="R158" s="49"/>
      <c r="S158" s="43"/>
      <c r="T158" s="43"/>
      <c r="U158" s="48"/>
      <c r="V158" s="43"/>
      <c r="W158" s="32" t="s">
        <v>172</v>
      </c>
    </row>
    <row r="159" spans="1:23" x14ac:dyDescent="0.2">
      <c r="A159" s="43"/>
      <c r="B159" s="43"/>
      <c r="C159" s="43"/>
      <c r="D159" s="44"/>
      <c r="E159" s="45" t="str">
        <f t="shared" si="5"/>
        <v/>
      </c>
      <c r="F159" s="46"/>
      <c r="G159" s="43"/>
      <c r="H159" s="43"/>
      <c r="I159" s="43"/>
      <c r="J159" s="47">
        <f t="shared" si="6"/>
        <v>0</v>
      </c>
      <c r="K159" s="48"/>
      <c r="L159" s="48"/>
      <c r="M159" s="43"/>
      <c r="N159" s="43"/>
      <c r="O159" s="43"/>
      <c r="P159" s="43"/>
      <c r="Q159" s="43"/>
      <c r="R159" s="49"/>
      <c r="S159" s="43"/>
      <c r="T159" s="43"/>
      <c r="U159" s="48"/>
      <c r="V159" s="43"/>
      <c r="W159" s="32" t="s">
        <v>172</v>
      </c>
    </row>
    <row r="160" spans="1:23" x14ac:dyDescent="0.2">
      <c r="A160" s="43"/>
      <c r="B160" s="43"/>
      <c r="C160" s="43"/>
      <c r="D160" s="44"/>
      <c r="E160" s="45" t="str">
        <f t="shared" si="5"/>
        <v/>
      </c>
      <c r="F160" s="46"/>
      <c r="G160" s="43"/>
      <c r="H160" s="43"/>
      <c r="I160" s="43"/>
      <c r="J160" s="47">
        <f t="shared" si="6"/>
        <v>0</v>
      </c>
      <c r="K160" s="48"/>
      <c r="L160" s="48"/>
      <c r="M160" s="43"/>
      <c r="N160" s="43"/>
      <c r="O160" s="43"/>
      <c r="P160" s="43"/>
      <c r="Q160" s="43"/>
      <c r="R160" s="49"/>
      <c r="S160" s="43"/>
      <c r="T160" s="43"/>
      <c r="U160" s="48"/>
      <c r="V160" s="43"/>
      <c r="W160" s="32" t="s">
        <v>172</v>
      </c>
    </row>
    <row r="161" spans="1:23" x14ac:dyDescent="0.2">
      <c r="A161" s="43"/>
      <c r="B161" s="43"/>
      <c r="C161" s="43"/>
      <c r="D161" s="44"/>
      <c r="E161" s="45" t="str">
        <f t="shared" si="5"/>
        <v/>
      </c>
      <c r="F161" s="46"/>
      <c r="G161" s="43"/>
      <c r="H161" s="43"/>
      <c r="I161" s="43"/>
      <c r="J161" s="47">
        <f t="shared" si="6"/>
        <v>0</v>
      </c>
      <c r="K161" s="48"/>
      <c r="L161" s="48"/>
      <c r="M161" s="43"/>
      <c r="N161" s="43"/>
      <c r="O161" s="43"/>
      <c r="P161" s="43"/>
      <c r="Q161" s="43"/>
      <c r="R161" s="49"/>
      <c r="S161" s="43"/>
      <c r="T161" s="43"/>
      <c r="U161" s="48"/>
      <c r="V161" s="43"/>
      <c r="W161" s="32" t="s">
        <v>172</v>
      </c>
    </row>
    <row r="162" spans="1:23" x14ac:dyDescent="0.2">
      <c r="A162" s="43"/>
      <c r="B162" s="43"/>
      <c r="C162" s="43"/>
      <c r="D162" s="44"/>
      <c r="E162" s="45" t="str">
        <f t="shared" si="5"/>
        <v/>
      </c>
      <c r="F162" s="46"/>
      <c r="G162" s="43"/>
      <c r="H162" s="43"/>
      <c r="I162" s="43"/>
      <c r="J162" s="47">
        <f t="shared" si="6"/>
        <v>0</v>
      </c>
      <c r="K162" s="48"/>
      <c r="L162" s="48"/>
      <c r="M162" s="43"/>
      <c r="N162" s="43"/>
      <c r="O162" s="43"/>
      <c r="P162" s="43"/>
      <c r="Q162" s="43"/>
      <c r="R162" s="49"/>
      <c r="S162" s="43"/>
      <c r="T162" s="43"/>
      <c r="U162" s="48"/>
      <c r="V162" s="43"/>
      <c r="W162" s="32" t="s">
        <v>172</v>
      </c>
    </row>
    <row r="163" spans="1:23" x14ac:dyDescent="0.2">
      <c r="A163" s="43"/>
      <c r="B163" s="43"/>
      <c r="C163" s="43"/>
      <c r="D163" s="44"/>
      <c r="E163" s="45" t="str">
        <f t="shared" si="5"/>
        <v/>
      </c>
      <c r="F163" s="46"/>
      <c r="G163" s="43"/>
      <c r="H163" s="43"/>
      <c r="I163" s="43"/>
      <c r="J163" s="47">
        <f t="shared" si="6"/>
        <v>0</v>
      </c>
      <c r="K163" s="48"/>
      <c r="L163" s="48"/>
      <c r="M163" s="43"/>
      <c r="N163" s="43"/>
      <c r="O163" s="43"/>
      <c r="P163" s="43"/>
      <c r="Q163" s="43"/>
      <c r="R163" s="49"/>
      <c r="S163" s="43"/>
      <c r="T163" s="43"/>
      <c r="U163" s="48"/>
      <c r="V163" s="43"/>
      <c r="W163" s="32" t="s">
        <v>172</v>
      </c>
    </row>
    <row r="164" spans="1:23" x14ac:dyDescent="0.2">
      <c r="A164" s="43"/>
      <c r="B164" s="43"/>
      <c r="C164" s="43"/>
      <c r="D164" s="44"/>
      <c r="E164" s="45" t="str">
        <f t="shared" si="5"/>
        <v/>
      </c>
      <c r="F164" s="46"/>
      <c r="G164" s="43"/>
      <c r="H164" s="43"/>
      <c r="I164" s="43"/>
      <c r="J164" s="47">
        <f t="shared" si="6"/>
        <v>0</v>
      </c>
      <c r="K164" s="48"/>
      <c r="L164" s="48"/>
      <c r="M164" s="43"/>
      <c r="N164" s="43"/>
      <c r="O164" s="43"/>
      <c r="P164" s="43"/>
      <c r="Q164" s="43"/>
      <c r="R164" s="49"/>
      <c r="S164" s="43"/>
      <c r="T164" s="43"/>
      <c r="U164" s="48"/>
      <c r="V164" s="43"/>
      <c r="W164" s="32" t="s">
        <v>172</v>
      </c>
    </row>
    <row r="165" spans="1:23" x14ac:dyDescent="0.2">
      <c r="A165" s="43"/>
      <c r="B165" s="43"/>
      <c r="C165" s="43"/>
      <c r="D165" s="44"/>
      <c r="E165" s="45" t="str">
        <f t="shared" si="5"/>
        <v/>
      </c>
      <c r="F165" s="46"/>
      <c r="G165" s="43"/>
      <c r="H165" s="43"/>
      <c r="I165" s="43"/>
      <c r="J165" s="47">
        <f t="shared" si="6"/>
        <v>0</v>
      </c>
      <c r="K165" s="48"/>
      <c r="L165" s="48"/>
      <c r="M165" s="43"/>
      <c r="N165" s="43"/>
      <c r="O165" s="43"/>
      <c r="P165" s="43"/>
      <c r="Q165" s="43"/>
      <c r="R165" s="49"/>
      <c r="S165" s="43"/>
      <c r="T165" s="43"/>
      <c r="U165" s="48"/>
      <c r="V165" s="43"/>
      <c r="W165" s="32" t="s">
        <v>172</v>
      </c>
    </row>
    <row r="166" spans="1:23" x14ac:dyDescent="0.2">
      <c r="A166" s="43"/>
      <c r="B166" s="43"/>
      <c r="C166" s="43"/>
      <c r="D166" s="44"/>
      <c r="E166" s="45" t="str">
        <f t="shared" si="5"/>
        <v/>
      </c>
      <c r="F166" s="46"/>
      <c r="G166" s="43"/>
      <c r="H166" s="43"/>
      <c r="I166" s="43"/>
      <c r="J166" s="47">
        <f t="shared" si="6"/>
        <v>0</v>
      </c>
      <c r="K166" s="48"/>
      <c r="L166" s="48"/>
      <c r="M166" s="43"/>
      <c r="N166" s="43"/>
      <c r="O166" s="43"/>
      <c r="P166" s="43"/>
      <c r="Q166" s="43"/>
      <c r="R166" s="49"/>
      <c r="S166" s="43"/>
      <c r="T166" s="43"/>
      <c r="U166" s="48"/>
      <c r="V166" s="43"/>
      <c r="W166" s="32" t="s">
        <v>172</v>
      </c>
    </row>
    <row r="167" spans="1:23" x14ac:dyDescent="0.2">
      <c r="A167" s="43"/>
      <c r="B167" s="43"/>
      <c r="C167" s="43"/>
      <c r="D167" s="44"/>
      <c r="E167" s="45" t="str">
        <f t="shared" si="5"/>
        <v/>
      </c>
      <c r="F167" s="46"/>
      <c r="G167" s="43"/>
      <c r="H167" s="43"/>
      <c r="I167" s="43"/>
      <c r="J167" s="47">
        <f t="shared" si="6"/>
        <v>0</v>
      </c>
      <c r="K167" s="48"/>
      <c r="L167" s="48"/>
      <c r="M167" s="43"/>
      <c r="N167" s="43"/>
      <c r="O167" s="43"/>
      <c r="P167" s="43"/>
      <c r="Q167" s="43"/>
      <c r="R167" s="49"/>
      <c r="S167" s="43"/>
      <c r="T167" s="43"/>
      <c r="U167" s="48"/>
      <c r="V167" s="43"/>
      <c r="W167" s="32" t="s">
        <v>172</v>
      </c>
    </row>
    <row r="168" spans="1:23" x14ac:dyDescent="0.2">
      <c r="A168" s="43"/>
      <c r="B168" s="43"/>
      <c r="C168" s="43"/>
      <c r="D168" s="44"/>
      <c r="E168" s="45" t="str">
        <f t="shared" si="5"/>
        <v/>
      </c>
      <c r="F168" s="46"/>
      <c r="G168" s="43"/>
      <c r="H168" s="43"/>
      <c r="I168" s="43"/>
      <c r="J168" s="47">
        <f t="shared" si="6"/>
        <v>0</v>
      </c>
      <c r="K168" s="48"/>
      <c r="L168" s="48"/>
      <c r="M168" s="43"/>
      <c r="N168" s="43"/>
      <c r="O168" s="43"/>
      <c r="P168" s="43"/>
      <c r="Q168" s="43"/>
      <c r="R168" s="49"/>
      <c r="S168" s="43"/>
      <c r="T168" s="43"/>
      <c r="U168" s="48"/>
      <c r="V168" s="43"/>
      <c r="W168" s="32" t="s">
        <v>172</v>
      </c>
    </row>
    <row r="169" spans="1:23" x14ac:dyDescent="0.2">
      <c r="A169" s="43"/>
      <c r="B169" s="43"/>
      <c r="C169" s="43"/>
      <c r="D169" s="44"/>
      <c r="E169" s="45" t="str">
        <f t="shared" si="5"/>
        <v/>
      </c>
      <c r="F169" s="46"/>
      <c r="G169" s="43"/>
      <c r="H169" s="43"/>
      <c r="I169" s="43"/>
      <c r="J169" s="47">
        <f t="shared" si="6"/>
        <v>0</v>
      </c>
      <c r="K169" s="48"/>
      <c r="L169" s="48"/>
      <c r="M169" s="43"/>
      <c r="N169" s="43"/>
      <c r="O169" s="43"/>
      <c r="P169" s="43"/>
      <c r="Q169" s="43"/>
      <c r="R169" s="49"/>
      <c r="S169" s="43"/>
      <c r="T169" s="43"/>
      <c r="U169" s="48"/>
      <c r="V169" s="43"/>
      <c r="W169" s="32" t="s">
        <v>172</v>
      </c>
    </row>
    <row r="170" spans="1:23" x14ac:dyDescent="0.2">
      <c r="A170" s="43"/>
      <c r="B170" s="43"/>
      <c r="C170" s="43"/>
      <c r="D170" s="44"/>
      <c r="E170" s="45" t="str">
        <f t="shared" si="5"/>
        <v/>
      </c>
      <c r="F170" s="46"/>
      <c r="G170" s="43"/>
      <c r="H170" s="43"/>
      <c r="I170" s="43"/>
      <c r="J170" s="47">
        <f t="shared" si="6"/>
        <v>0</v>
      </c>
      <c r="K170" s="48"/>
      <c r="L170" s="48"/>
      <c r="M170" s="43"/>
      <c r="N170" s="43"/>
      <c r="O170" s="43"/>
      <c r="P170" s="43"/>
      <c r="Q170" s="43"/>
      <c r="R170" s="49"/>
      <c r="S170" s="43"/>
      <c r="T170" s="43"/>
      <c r="U170" s="48"/>
      <c r="V170" s="43"/>
      <c r="W170" s="32" t="s">
        <v>172</v>
      </c>
    </row>
    <row r="171" spans="1:23" x14ac:dyDescent="0.2">
      <c r="A171" s="43"/>
      <c r="B171" s="43"/>
      <c r="C171" s="43"/>
      <c r="D171" s="44"/>
      <c r="E171" s="45" t="str">
        <f t="shared" si="5"/>
        <v/>
      </c>
      <c r="F171" s="46"/>
      <c r="G171" s="43"/>
      <c r="H171" s="43"/>
      <c r="I171" s="43"/>
      <c r="J171" s="47">
        <f t="shared" si="6"/>
        <v>0</v>
      </c>
      <c r="K171" s="48"/>
      <c r="L171" s="48"/>
      <c r="M171" s="43"/>
      <c r="N171" s="43"/>
      <c r="O171" s="43"/>
      <c r="P171" s="43"/>
      <c r="Q171" s="43"/>
      <c r="R171" s="49"/>
      <c r="S171" s="43"/>
      <c r="T171" s="43"/>
      <c r="U171" s="48"/>
      <c r="V171" s="43"/>
      <c r="W171" s="32" t="s">
        <v>172</v>
      </c>
    </row>
    <row r="172" spans="1:23" x14ac:dyDescent="0.2">
      <c r="A172" s="43"/>
      <c r="B172" s="43"/>
      <c r="C172" s="43"/>
      <c r="D172" s="44"/>
      <c r="E172" s="45" t="str">
        <f t="shared" si="5"/>
        <v/>
      </c>
      <c r="F172" s="46"/>
      <c r="G172" s="43"/>
      <c r="H172" s="43"/>
      <c r="I172" s="43"/>
      <c r="J172" s="47">
        <f t="shared" si="6"/>
        <v>0</v>
      </c>
      <c r="K172" s="48"/>
      <c r="L172" s="48"/>
      <c r="M172" s="43"/>
      <c r="N172" s="43"/>
      <c r="O172" s="43"/>
      <c r="P172" s="43"/>
      <c r="Q172" s="43"/>
      <c r="R172" s="49"/>
      <c r="S172" s="43"/>
      <c r="T172" s="43"/>
      <c r="U172" s="48"/>
      <c r="V172" s="43"/>
      <c r="W172" s="32" t="s">
        <v>172</v>
      </c>
    </row>
    <row r="173" spans="1:23" x14ac:dyDescent="0.2">
      <c r="A173" s="43"/>
      <c r="B173" s="43"/>
      <c r="C173" s="43"/>
      <c r="D173" s="44"/>
      <c r="E173" s="45" t="str">
        <f t="shared" si="5"/>
        <v/>
      </c>
      <c r="F173" s="46"/>
      <c r="G173" s="43"/>
      <c r="H173" s="43"/>
      <c r="I173" s="43"/>
      <c r="J173" s="47">
        <f t="shared" si="6"/>
        <v>0</v>
      </c>
      <c r="K173" s="48"/>
      <c r="L173" s="48"/>
      <c r="M173" s="43"/>
      <c r="N173" s="43"/>
      <c r="O173" s="43"/>
      <c r="P173" s="43"/>
      <c r="Q173" s="43"/>
      <c r="R173" s="49"/>
      <c r="S173" s="43"/>
      <c r="T173" s="43"/>
      <c r="U173" s="48"/>
      <c r="V173" s="43"/>
      <c r="W173" s="32" t="s">
        <v>172</v>
      </c>
    </row>
    <row r="174" spans="1:23" x14ac:dyDescent="0.2">
      <c r="A174" s="43"/>
      <c r="B174" s="43"/>
      <c r="C174" s="43"/>
      <c r="D174" s="44"/>
      <c r="E174" s="45" t="str">
        <f t="shared" si="5"/>
        <v/>
      </c>
      <c r="F174" s="46"/>
      <c r="G174" s="43"/>
      <c r="H174" s="43"/>
      <c r="I174" s="43"/>
      <c r="J174" s="47">
        <f t="shared" si="6"/>
        <v>0</v>
      </c>
      <c r="K174" s="48"/>
      <c r="L174" s="48"/>
      <c r="M174" s="43"/>
      <c r="N174" s="43"/>
      <c r="O174" s="43"/>
      <c r="P174" s="43"/>
      <c r="Q174" s="43"/>
      <c r="R174" s="49"/>
      <c r="S174" s="43"/>
      <c r="T174" s="43"/>
      <c r="U174" s="48"/>
      <c r="V174" s="43"/>
      <c r="W174" s="32" t="s">
        <v>172</v>
      </c>
    </row>
    <row r="175" spans="1:23" x14ac:dyDescent="0.2">
      <c r="A175" s="43"/>
      <c r="B175" s="43"/>
      <c r="C175" s="43"/>
      <c r="D175" s="44"/>
      <c r="E175" s="45" t="str">
        <f t="shared" si="5"/>
        <v/>
      </c>
      <c r="F175" s="46"/>
      <c r="G175" s="43"/>
      <c r="H175" s="43"/>
      <c r="I175" s="43"/>
      <c r="J175" s="47">
        <f t="shared" si="6"/>
        <v>0</v>
      </c>
      <c r="K175" s="48"/>
      <c r="L175" s="48"/>
      <c r="M175" s="43"/>
      <c r="N175" s="43"/>
      <c r="O175" s="43"/>
      <c r="P175" s="43"/>
      <c r="Q175" s="43"/>
      <c r="R175" s="49"/>
      <c r="S175" s="43"/>
      <c r="T175" s="43"/>
      <c r="U175" s="48"/>
      <c r="V175" s="43"/>
      <c r="W175" s="32" t="s">
        <v>172</v>
      </c>
    </row>
    <row r="176" spans="1:23" x14ac:dyDescent="0.2">
      <c r="A176" s="43"/>
      <c r="B176" s="43"/>
      <c r="C176" s="43"/>
      <c r="D176" s="44"/>
      <c r="E176" s="45" t="str">
        <f t="shared" si="5"/>
        <v/>
      </c>
      <c r="F176" s="46"/>
      <c r="G176" s="43"/>
      <c r="H176" s="43"/>
      <c r="I176" s="43"/>
      <c r="J176" s="47">
        <f t="shared" si="6"/>
        <v>0</v>
      </c>
      <c r="K176" s="48"/>
      <c r="L176" s="48"/>
      <c r="M176" s="43"/>
      <c r="N176" s="43"/>
      <c r="O176" s="43"/>
      <c r="P176" s="43"/>
      <c r="Q176" s="43"/>
      <c r="R176" s="49"/>
      <c r="S176" s="43"/>
      <c r="T176" s="43"/>
      <c r="U176" s="48"/>
      <c r="V176" s="43"/>
      <c r="W176" s="32" t="s">
        <v>172</v>
      </c>
    </row>
    <row r="177" spans="1:23" x14ac:dyDescent="0.2">
      <c r="A177" s="43"/>
      <c r="B177" s="43"/>
      <c r="C177" s="43"/>
      <c r="D177" s="44"/>
      <c r="E177" s="45" t="str">
        <f t="shared" si="5"/>
        <v/>
      </c>
      <c r="F177" s="46"/>
      <c r="G177" s="43"/>
      <c r="H177" s="43"/>
      <c r="I177" s="43"/>
      <c r="J177" s="47">
        <f t="shared" si="6"/>
        <v>0</v>
      </c>
      <c r="K177" s="48"/>
      <c r="L177" s="48"/>
      <c r="M177" s="43"/>
      <c r="N177" s="43"/>
      <c r="O177" s="43"/>
      <c r="P177" s="43"/>
      <c r="Q177" s="43"/>
      <c r="R177" s="49"/>
      <c r="S177" s="43"/>
      <c r="T177" s="43"/>
      <c r="U177" s="48"/>
      <c r="V177" s="43"/>
      <c r="W177" s="32" t="s">
        <v>172</v>
      </c>
    </row>
    <row r="178" spans="1:23" x14ac:dyDescent="0.2">
      <c r="A178" s="43"/>
      <c r="B178" s="43"/>
      <c r="C178" s="43"/>
      <c r="D178" s="44"/>
      <c r="E178" s="45" t="str">
        <f t="shared" si="5"/>
        <v/>
      </c>
      <c r="F178" s="46"/>
      <c r="G178" s="43"/>
      <c r="H178" s="43"/>
      <c r="I178" s="43"/>
      <c r="J178" s="47">
        <f t="shared" si="6"/>
        <v>0</v>
      </c>
      <c r="K178" s="48"/>
      <c r="L178" s="48"/>
      <c r="M178" s="43"/>
      <c r="N178" s="43"/>
      <c r="O178" s="43"/>
      <c r="P178" s="43"/>
      <c r="Q178" s="43"/>
      <c r="R178" s="49"/>
      <c r="S178" s="43"/>
      <c r="T178" s="43"/>
      <c r="U178" s="48"/>
      <c r="V178" s="43"/>
      <c r="W178" s="32" t="s">
        <v>172</v>
      </c>
    </row>
    <row r="179" spans="1:23" x14ac:dyDescent="0.2">
      <c r="A179" s="43"/>
      <c r="B179" s="43"/>
      <c r="C179" s="43"/>
      <c r="D179" s="44"/>
      <c r="E179" s="45" t="str">
        <f t="shared" si="5"/>
        <v/>
      </c>
      <c r="F179" s="46"/>
      <c r="G179" s="43"/>
      <c r="H179" s="43"/>
      <c r="I179" s="43"/>
      <c r="J179" s="47">
        <f t="shared" si="6"/>
        <v>0</v>
      </c>
      <c r="K179" s="48"/>
      <c r="L179" s="48"/>
      <c r="M179" s="43"/>
      <c r="N179" s="43"/>
      <c r="O179" s="43"/>
      <c r="P179" s="43"/>
      <c r="Q179" s="43"/>
      <c r="R179" s="49"/>
      <c r="S179" s="43"/>
      <c r="T179" s="43"/>
      <c r="U179" s="48"/>
      <c r="V179" s="43"/>
      <c r="W179" s="32" t="s">
        <v>172</v>
      </c>
    </row>
    <row r="180" spans="1:23" x14ac:dyDescent="0.2">
      <c r="A180" s="43"/>
      <c r="B180" s="43"/>
      <c r="C180" s="43"/>
      <c r="D180" s="44"/>
      <c r="E180" s="45" t="str">
        <f t="shared" si="5"/>
        <v/>
      </c>
      <c r="F180" s="46"/>
      <c r="G180" s="43"/>
      <c r="H180" s="43"/>
      <c r="I180" s="43"/>
      <c r="J180" s="47">
        <f t="shared" si="6"/>
        <v>0</v>
      </c>
      <c r="K180" s="48"/>
      <c r="L180" s="48"/>
      <c r="M180" s="43"/>
      <c r="N180" s="43"/>
      <c r="O180" s="43"/>
      <c r="P180" s="43"/>
      <c r="Q180" s="43"/>
      <c r="R180" s="49"/>
      <c r="S180" s="43"/>
      <c r="T180" s="43"/>
      <c r="U180" s="48"/>
      <c r="V180" s="43"/>
      <c r="W180" s="32" t="s">
        <v>172</v>
      </c>
    </row>
    <row r="181" spans="1:23" x14ac:dyDescent="0.2">
      <c r="A181" s="43"/>
      <c r="B181" s="43"/>
      <c r="C181" s="43"/>
      <c r="D181" s="44"/>
      <c r="E181" s="45" t="str">
        <f t="shared" si="5"/>
        <v/>
      </c>
      <c r="F181" s="46"/>
      <c r="G181" s="43"/>
      <c r="H181" s="43"/>
      <c r="I181" s="43"/>
      <c r="J181" s="47">
        <f t="shared" si="6"/>
        <v>0</v>
      </c>
      <c r="K181" s="48"/>
      <c r="L181" s="48"/>
      <c r="M181" s="43"/>
      <c r="N181" s="43"/>
      <c r="O181" s="43"/>
      <c r="P181" s="43"/>
      <c r="Q181" s="43"/>
      <c r="R181" s="49"/>
      <c r="S181" s="43"/>
      <c r="T181" s="43"/>
      <c r="U181" s="48"/>
      <c r="V181" s="43"/>
      <c r="W181" s="32" t="s">
        <v>172</v>
      </c>
    </row>
    <row r="182" spans="1:23" x14ac:dyDescent="0.2">
      <c r="A182" s="43"/>
      <c r="B182" s="43"/>
      <c r="C182" s="43"/>
      <c r="D182" s="44"/>
      <c r="E182" s="45" t="str">
        <f t="shared" si="5"/>
        <v/>
      </c>
      <c r="F182" s="46"/>
      <c r="G182" s="43"/>
      <c r="H182" s="43"/>
      <c r="I182" s="43"/>
      <c r="J182" s="47">
        <f t="shared" si="6"/>
        <v>0</v>
      </c>
      <c r="K182" s="48"/>
      <c r="L182" s="48"/>
      <c r="M182" s="43"/>
      <c r="N182" s="43"/>
      <c r="O182" s="43"/>
      <c r="P182" s="43"/>
      <c r="Q182" s="43"/>
      <c r="R182" s="49"/>
      <c r="S182" s="43"/>
      <c r="T182" s="43"/>
      <c r="U182" s="48"/>
      <c r="V182" s="43"/>
      <c r="W182" s="32" t="s">
        <v>172</v>
      </c>
    </row>
    <row r="183" spans="1:23" x14ac:dyDescent="0.2">
      <c r="A183" s="43"/>
      <c r="B183" s="43"/>
      <c r="C183" s="43"/>
      <c r="D183" s="44"/>
      <c r="E183" s="45" t="str">
        <f t="shared" si="5"/>
        <v/>
      </c>
      <c r="F183" s="46"/>
      <c r="G183" s="43"/>
      <c r="H183" s="43"/>
      <c r="I183" s="43"/>
      <c r="J183" s="47">
        <f t="shared" si="6"/>
        <v>0</v>
      </c>
      <c r="K183" s="48"/>
      <c r="L183" s="48"/>
      <c r="M183" s="43"/>
      <c r="N183" s="43"/>
      <c r="O183" s="43"/>
      <c r="P183" s="43"/>
      <c r="Q183" s="43"/>
      <c r="R183" s="49"/>
      <c r="S183" s="43"/>
      <c r="T183" s="43"/>
      <c r="U183" s="48"/>
      <c r="V183" s="43"/>
      <c r="W183" s="32" t="s">
        <v>172</v>
      </c>
    </row>
    <row r="184" spans="1:23" x14ac:dyDescent="0.2">
      <c r="A184" s="43"/>
      <c r="B184" s="43"/>
      <c r="C184" s="43"/>
      <c r="D184" s="44"/>
      <c r="E184" s="45" t="str">
        <f t="shared" si="5"/>
        <v/>
      </c>
      <c r="F184" s="46"/>
      <c r="G184" s="43"/>
      <c r="H184" s="43"/>
      <c r="I184" s="43"/>
      <c r="J184" s="47">
        <f t="shared" si="6"/>
        <v>0</v>
      </c>
      <c r="K184" s="48"/>
      <c r="L184" s="48"/>
      <c r="M184" s="43"/>
      <c r="N184" s="43"/>
      <c r="O184" s="43"/>
      <c r="P184" s="43"/>
      <c r="Q184" s="43"/>
      <c r="R184" s="49"/>
      <c r="S184" s="43"/>
      <c r="T184" s="43"/>
      <c r="U184" s="48"/>
      <c r="V184" s="43"/>
      <c r="W184" s="32" t="s">
        <v>172</v>
      </c>
    </row>
    <row r="185" spans="1:23" x14ac:dyDescent="0.2">
      <c r="A185" s="43"/>
      <c r="B185" s="43"/>
      <c r="C185" s="43"/>
      <c r="D185" s="44"/>
      <c r="E185" s="45" t="str">
        <f t="shared" si="5"/>
        <v/>
      </c>
      <c r="F185" s="46"/>
      <c r="G185" s="43"/>
      <c r="H185" s="43"/>
      <c r="I185" s="43"/>
      <c r="J185" s="47">
        <f t="shared" si="6"/>
        <v>0</v>
      </c>
      <c r="K185" s="48"/>
      <c r="L185" s="48"/>
      <c r="M185" s="43"/>
      <c r="N185" s="43"/>
      <c r="O185" s="43"/>
      <c r="P185" s="43"/>
      <c r="Q185" s="43"/>
      <c r="R185" s="49"/>
      <c r="S185" s="43"/>
      <c r="T185" s="43"/>
      <c r="U185" s="48"/>
      <c r="V185" s="43"/>
      <c r="W185" s="32" t="s">
        <v>172</v>
      </c>
    </row>
    <row r="186" spans="1:23" x14ac:dyDescent="0.2">
      <c r="A186" s="43"/>
      <c r="B186" s="43"/>
      <c r="C186" s="43"/>
      <c r="D186" s="44"/>
      <c r="E186" s="45" t="str">
        <f t="shared" si="5"/>
        <v/>
      </c>
      <c r="F186" s="46"/>
      <c r="G186" s="43"/>
      <c r="H186" s="43"/>
      <c r="I186" s="43"/>
      <c r="J186" s="47">
        <f t="shared" si="6"/>
        <v>0</v>
      </c>
      <c r="K186" s="48"/>
      <c r="L186" s="48"/>
      <c r="M186" s="43"/>
      <c r="N186" s="43"/>
      <c r="O186" s="43"/>
      <c r="P186" s="43"/>
      <c r="Q186" s="43"/>
      <c r="R186" s="49"/>
      <c r="S186" s="43"/>
      <c r="T186" s="43"/>
      <c r="U186" s="48"/>
      <c r="V186" s="43"/>
      <c r="W186" s="32" t="s">
        <v>172</v>
      </c>
    </row>
    <row r="187" spans="1:23" x14ac:dyDescent="0.2">
      <c r="A187" s="43"/>
      <c r="B187" s="43"/>
      <c r="C187" s="43"/>
      <c r="D187" s="44"/>
      <c r="E187" s="45" t="str">
        <f t="shared" si="5"/>
        <v/>
      </c>
      <c r="F187" s="46"/>
      <c r="G187" s="43"/>
      <c r="H187" s="43"/>
      <c r="I187" s="43"/>
      <c r="J187" s="47">
        <f t="shared" si="6"/>
        <v>0</v>
      </c>
      <c r="K187" s="48"/>
      <c r="L187" s="48"/>
      <c r="M187" s="43"/>
      <c r="N187" s="43"/>
      <c r="O187" s="43"/>
      <c r="P187" s="43"/>
      <c r="Q187" s="43"/>
      <c r="R187" s="49"/>
      <c r="S187" s="43"/>
      <c r="T187" s="43"/>
      <c r="U187" s="48"/>
      <c r="V187" s="43"/>
      <c r="W187" s="32" t="s">
        <v>172</v>
      </c>
    </row>
    <row r="188" spans="1:23" x14ac:dyDescent="0.2">
      <c r="A188" s="43"/>
      <c r="B188" s="43"/>
      <c r="C188" s="43"/>
      <c r="D188" s="44"/>
      <c r="E188" s="45" t="str">
        <f t="shared" si="5"/>
        <v/>
      </c>
      <c r="F188" s="46"/>
      <c r="G188" s="43"/>
      <c r="H188" s="43"/>
      <c r="I188" s="43"/>
      <c r="J188" s="47">
        <f t="shared" si="6"/>
        <v>0</v>
      </c>
      <c r="K188" s="48"/>
      <c r="L188" s="48"/>
      <c r="M188" s="43"/>
      <c r="N188" s="43"/>
      <c r="O188" s="43"/>
      <c r="P188" s="43"/>
      <c r="Q188" s="43"/>
      <c r="R188" s="49"/>
      <c r="S188" s="43"/>
      <c r="T188" s="43"/>
      <c r="U188" s="48"/>
      <c r="V188" s="43"/>
      <c r="W188" s="32" t="s">
        <v>172</v>
      </c>
    </row>
    <row r="189" spans="1:23" x14ac:dyDescent="0.2">
      <c r="A189" s="43"/>
      <c r="B189" s="43"/>
      <c r="C189" s="43"/>
      <c r="D189" s="44"/>
      <c r="E189" s="45" t="str">
        <f t="shared" si="5"/>
        <v/>
      </c>
      <c r="F189" s="46"/>
      <c r="G189" s="43"/>
      <c r="H189" s="43"/>
      <c r="I189" s="43"/>
      <c r="J189" s="47">
        <f t="shared" si="6"/>
        <v>0</v>
      </c>
      <c r="K189" s="48"/>
      <c r="L189" s="48"/>
      <c r="M189" s="43"/>
      <c r="N189" s="43"/>
      <c r="O189" s="43"/>
      <c r="P189" s="43"/>
      <c r="Q189" s="43"/>
      <c r="R189" s="49"/>
      <c r="S189" s="43"/>
      <c r="T189" s="43"/>
      <c r="U189" s="48"/>
      <c r="V189" s="43"/>
      <c r="W189" s="32" t="s">
        <v>172</v>
      </c>
    </row>
    <row r="190" spans="1:23" x14ac:dyDescent="0.2">
      <c r="A190" s="43"/>
      <c r="B190" s="43"/>
      <c r="C190" s="43"/>
      <c r="D190" s="44"/>
      <c r="E190" s="45" t="str">
        <f t="shared" si="5"/>
        <v/>
      </c>
      <c r="F190" s="46"/>
      <c r="G190" s="43"/>
      <c r="H190" s="43"/>
      <c r="I190" s="43"/>
      <c r="J190" s="47">
        <f t="shared" si="6"/>
        <v>0</v>
      </c>
      <c r="K190" s="48"/>
      <c r="L190" s="48"/>
      <c r="M190" s="43"/>
      <c r="N190" s="43"/>
      <c r="O190" s="43"/>
      <c r="P190" s="43"/>
      <c r="Q190" s="43"/>
      <c r="R190" s="49"/>
      <c r="S190" s="43"/>
      <c r="T190" s="43"/>
      <c r="U190" s="48"/>
      <c r="V190" s="43"/>
      <c r="W190" s="32" t="s">
        <v>172</v>
      </c>
    </row>
    <row r="191" spans="1:23" x14ac:dyDescent="0.2">
      <c r="A191" s="43"/>
      <c r="B191" s="43"/>
      <c r="C191" s="43"/>
      <c r="D191" s="44"/>
      <c r="E191" s="45" t="str">
        <f t="shared" si="5"/>
        <v/>
      </c>
      <c r="F191" s="46"/>
      <c r="G191" s="43"/>
      <c r="H191" s="43"/>
      <c r="I191" s="43"/>
      <c r="J191" s="47">
        <f t="shared" si="6"/>
        <v>0</v>
      </c>
      <c r="K191" s="48"/>
      <c r="L191" s="48"/>
      <c r="M191" s="43"/>
      <c r="N191" s="43"/>
      <c r="O191" s="43"/>
      <c r="P191" s="43"/>
      <c r="Q191" s="43"/>
      <c r="R191" s="49"/>
      <c r="S191" s="43"/>
      <c r="T191" s="43"/>
      <c r="U191" s="48"/>
      <c r="V191" s="43"/>
      <c r="W191" s="32" t="s">
        <v>172</v>
      </c>
    </row>
    <row r="192" spans="1:23" x14ac:dyDescent="0.2">
      <c r="A192" s="43"/>
      <c r="B192" s="43"/>
      <c r="C192" s="43"/>
      <c r="D192" s="44"/>
      <c r="E192" s="45" t="str">
        <f t="shared" si="5"/>
        <v/>
      </c>
      <c r="F192" s="46"/>
      <c r="G192" s="43"/>
      <c r="H192" s="43"/>
      <c r="I192" s="43"/>
      <c r="J192" s="47">
        <f t="shared" si="6"/>
        <v>0</v>
      </c>
      <c r="K192" s="48"/>
      <c r="L192" s="48"/>
      <c r="M192" s="43"/>
      <c r="N192" s="43"/>
      <c r="O192" s="43"/>
      <c r="P192" s="43"/>
      <c r="Q192" s="43"/>
      <c r="R192" s="49"/>
      <c r="S192" s="43"/>
      <c r="T192" s="43"/>
      <c r="U192" s="48"/>
      <c r="V192" s="43"/>
      <c r="W192" s="32" t="s">
        <v>172</v>
      </c>
    </row>
    <row r="193" spans="1:23" x14ac:dyDescent="0.2">
      <c r="A193" s="43"/>
      <c r="B193" s="43"/>
      <c r="C193" s="43"/>
      <c r="D193" s="44"/>
      <c r="E193" s="45" t="str">
        <f t="shared" si="5"/>
        <v/>
      </c>
      <c r="F193" s="46"/>
      <c r="G193" s="43"/>
      <c r="H193" s="43"/>
      <c r="I193" s="43"/>
      <c r="J193" s="47">
        <f t="shared" si="6"/>
        <v>0</v>
      </c>
      <c r="K193" s="48"/>
      <c r="L193" s="48"/>
      <c r="M193" s="43"/>
      <c r="N193" s="43"/>
      <c r="O193" s="43"/>
      <c r="P193" s="43"/>
      <c r="Q193" s="43"/>
      <c r="R193" s="49"/>
      <c r="S193" s="43"/>
      <c r="T193" s="43"/>
      <c r="U193" s="48"/>
      <c r="V193" s="43"/>
      <c r="W193" s="32" t="s">
        <v>172</v>
      </c>
    </row>
    <row r="194" spans="1:23" x14ac:dyDescent="0.2">
      <c r="A194" s="43"/>
      <c r="B194" s="43"/>
      <c r="C194" s="43"/>
      <c r="D194" s="44"/>
      <c r="E194" s="45" t="str">
        <f t="shared" si="5"/>
        <v/>
      </c>
      <c r="F194" s="46"/>
      <c r="G194" s="43"/>
      <c r="H194" s="43"/>
      <c r="I194" s="43"/>
      <c r="J194" s="47">
        <f t="shared" si="6"/>
        <v>0</v>
      </c>
      <c r="K194" s="48"/>
      <c r="L194" s="48"/>
      <c r="M194" s="43"/>
      <c r="N194" s="43"/>
      <c r="O194" s="43"/>
      <c r="P194" s="43"/>
      <c r="Q194" s="43"/>
      <c r="R194" s="49"/>
      <c r="S194" s="43"/>
      <c r="T194" s="43"/>
      <c r="U194" s="48"/>
      <c r="V194" s="43"/>
      <c r="W194" s="32" t="s">
        <v>172</v>
      </c>
    </row>
    <row r="195" spans="1:23" x14ac:dyDescent="0.2">
      <c r="A195" s="43"/>
      <c r="B195" s="43"/>
      <c r="C195" s="43"/>
      <c r="D195" s="44"/>
      <c r="E195" s="45" t="str">
        <f t="shared" si="5"/>
        <v/>
      </c>
      <c r="F195" s="46"/>
      <c r="G195" s="43"/>
      <c r="H195" s="43"/>
      <c r="I195" s="43"/>
      <c r="J195" s="47">
        <f t="shared" si="6"/>
        <v>0</v>
      </c>
      <c r="K195" s="48"/>
      <c r="L195" s="48"/>
      <c r="M195" s="43"/>
      <c r="N195" s="43"/>
      <c r="O195" s="43"/>
      <c r="P195" s="43"/>
      <c r="Q195" s="43"/>
      <c r="R195" s="49"/>
      <c r="S195" s="43"/>
      <c r="T195" s="43"/>
      <c r="U195" s="48"/>
      <c r="V195" s="43"/>
      <c r="W195" s="32" t="s">
        <v>172</v>
      </c>
    </row>
    <row r="196" spans="1:23" x14ac:dyDescent="0.2">
      <c r="A196" s="43"/>
      <c r="B196" s="43"/>
      <c r="C196" s="43"/>
      <c r="D196" s="44"/>
      <c r="E196" s="45" t="str">
        <f t="shared" si="5"/>
        <v/>
      </c>
      <c r="F196" s="46"/>
      <c r="G196" s="43"/>
      <c r="H196" s="43"/>
      <c r="I196" s="43"/>
      <c r="J196" s="47">
        <f t="shared" si="6"/>
        <v>0</v>
      </c>
      <c r="K196" s="48"/>
      <c r="L196" s="48"/>
      <c r="M196" s="43"/>
      <c r="N196" s="43"/>
      <c r="O196" s="43"/>
      <c r="P196" s="43"/>
      <c r="Q196" s="43"/>
      <c r="R196" s="49"/>
      <c r="S196" s="43"/>
      <c r="T196" s="43"/>
      <c r="U196" s="48"/>
      <c r="V196" s="43"/>
      <c r="W196" s="32" t="s">
        <v>172</v>
      </c>
    </row>
    <row r="197" spans="1:23" x14ac:dyDescent="0.2">
      <c r="A197" s="43"/>
      <c r="B197" s="43"/>
      <c r="C197" s="43"/>
      <c r="D197" s="44"/>
      <c r="E197" s="45" t="str">
        <f t="shared" si="5"/>
        <v/>
      </c>
      <c r="F197" s="46"/>
      <c r="G197" s="43"/>
      <c r="H197" s="43"/>
      <c r="I197" s="43"/>
      <c r="J197" s="47">
        <f t="shared" si="6"/>
        <v>0</v>
      </c>
      <c r="K197" s="48"/>
      <c r="L197" s="48"/>
      <c r="M197" s="43"/>
      <c r="N197" s="43"/>
      <c r="O197" s="43"/>
      <c r="P197" s="43"/>
      <c r="Q197" s="43"/>
      <c r="R197" s="49"/>
      <c r="S197" s="43"/>
      <c r="T197" s="43"/>
      <c r="U197" s="48"/>
      <c r="V197" s="43"/>
      <c r="W197" s="32" t="s">
        <v>172</v>
      </c>
    </row>
    <row r="198" spans="1:23" x14ac:dyDescent="0.2">
      <c r="A198" s="43"/>
      <c r="B198" s="43"/>
      <c r="C198" s="43"/>
      <c r="D198" s="44"/>
      <c r="E198" s="45" t="str">
        <f t="shared" si="5"/>
        <v/>
      </c>
      <c r="F198" s="46"/>
      <c r="G198" s="43"/>
      <c r="H198" s="43"/>
      <c r="I198" s="43"/>
      <c r="J198" s="47">
        <f t="shared" si="6"/>
        <v>0</v>
      </c>
      <c r="K198" s="48"/>
      <c r="L198" s="48"/>
      <c r="M198" s="43"/>
      <c r="N198" s="43"/>
      <c r="O198" s="43"/>
      <c r="P198" s="43"/>
      <c r="Q198" s="43"/>
      <c r="R198" s="49"/>
      <c r="S198" s="43"/>
      <c r="T198" s="43"/>
      <c r="U198" s="48"/>
      <c r="V198" s="43"/>
      <c r="W198" s="32" t="s">
        <v>172</v>
      </c>
    </row>
    <row r="199" spans="1:23" x14ac:dyDescent="0.2">
      <c r="A199" s="43"/>
      <c r="B199" s="43"/>
      <c r="C199" s="43"/>
      <c r="D199" s="44"/>
      <c r="E199" s="45" t="str">
        <f t="shared" si="5"/>
        <v/>
      </c>
      <c r="F199" s="46"/>
      <c r="G199" s="43"/>
      <c r="H199" s="43"/>
      <c r="I199" s="43"/>
      <c r="J199" s="47">
        <f t="shared" si="6"/>
        <v>0</v>
      </c>
      <c r="K199" s="48"/>
      <c r="L199" s="48"/>
      <c r="M199" s="43"/>
      <c r="N199" s="43"/>
      <c r="O199" s="43"/>
      <c r="P199" s="43"/>
      <c r="Q199" s="43"/>
      <c r="R199" s="49"/>
      <c r="S199" s="43"/>
      <c r="T199" s="43"/>
      <c r="U199" s="48"/>
      <c r="V199" s="43"/>
      <c r="W199" s="32" t="s">
        <v>172</v>
      </c>
    </row>
    <row r="200" spans="1:23" x14ac:dyDescent="0.2">
      <c r="A200" s="43"/>
      <c r="B200" s="43"/>
      <c r="C200" s="43"/>
      <c r="D200" s="44"/>
      <c r="E200" s="45" t="str">
        <f t="shared" si="5"/>
        <v/>
      </c>
      <c r="F200" s="46"/>
      <c r="G200" s="43"/>
      <c r="H200" s="43"/>
      <c r="I200" s="43"/>
      <c r="J200" s="47">
        <f t="shared" si="6"/>
        <v>0</v>
      </c>
      <c r="K200" s="48"/>
      <c r="L200" s="48"/>
      <c r="M200" s="43"/>
      <c r="N200" s="43"/>
      <c r="O200" s="43"/>
      <c r="P200" s="43"/>
      <c r="Q200" s="43"/>
      <c r="R200" s="49"/>
      <c r="S200" s="43"/>
      <c r="T200" s="43"/>
      <c r="U200" s="48"/>
      <c r="V200" s="43"/>
      <c r="W200" s="32" t="s">
        <v>172</v>
      </c>
    </row>
    <row r="201" spans="1:23" x14ac:dyDescent="0.2">
      <c r="A201" s="43"/>
      <c r="B201" s="43"/>
      <c r="C201" s="43"/>
      <c r="D201" s="44"/>
      <c r="E201" s="45" t="str">
        <f t="shared" si="5"/>
        <v/>
      </c>
      <c r="F201" s="46"/>
      <c r="G201" s="43"/>
      <c r="H201" s="43"/>
      <c r="I201" s="43"/>
      <c r="J201" s="47">
        <f t="shared" si="6"/>
        <v>0</v>
      </c>
      <c r="K201" s="48"/>
      <c r="L201" s="48"/>
      <c r="M201" s="43"/>
      <c r="N201" s="43"/>
      <c r="O201" s="43"/>
      <c r="P201" s="43"/>
      <c r="Q201" s="43"/>
      <c r="R201" s="49"/>
      <c r="S201" s="43"/>
      <c r="T201" s="43"/>
      <c r="U201" s="48"/>
      <c r="V201" s="43"/>
      <c r="W201" s="32" t="s">
        <v>172</v>
      </c>
    </row>
    <row r="202" spans="1:23" x14ac:dyDescent="0.2">
      <c r="A202" s="43"/>
      <c r="B202" s="43"/>
      <c r="C202" s="43"/>
      <c r="D202" s="44"/>
      <c r="E202" s="45" t="str">
        <f t="shared" si="5"/>
        <v/>
      </c>
      <c r="F202" s="46"/>
      <c r="G202" s="43"/>
      <c r="H202" s="43"/>
      <c r="I202" s="43"/>
      <c r="J202" s="47">
        <f t="shared" si="6"/>
        <v>0</v>
      </c>
      <c r="K202" s="48"/>
      <c r="L202" s="48"/>
      <c r="M202" s="43"/>
      <c r="N202" s="43"/>
      <c r="O202" s="43"/>
      <c r="P202" s="43"/>
      <c r="Q202" s="43"/>
      <c r="R202" s="49"/>
      <c r="S202" s="43"/>
      <c r="T202" s="43"/>
      <c r="U202" s="48"/>
      <c r="V202" s="43"/>
      <c r="W202" s="32" t="s">
        <v>172</v>
      </c>
    </row>
    <row r="203" spans="1:23" x14ac:dyDescent="0.2">
      <c r="A203" s="43"/>
      <c r="B203" s="43"/>
      <c r="C203" s="43"/>
      <c r="D203" s="44"/>
      <c r="E203" s="45" t="str">
        <f t="shared" si="5"/>
        <v/>
      </c>
      <c r="F203" s="46"/>
      <c r="G203" s="43"/>
      <c r="H203" s="43"/>
      <c r="I203" s="43"/>
      <c r="J203" s="47">
        <f t="shared" si="6"/>
        <v>0</v>
      </c>
      <c r="K203" s="48"/>
      <c r="L203" s="48"/>
      <c r="M203" s="43"/>
      <c r="N203" s="43"/>
      <c r="O203" s="43"/>
      <c r="P203" s="43"/>
      <c r="Q203" s="43"/>
      <c r="R203" s="49"/>
      <c r="S203" s="43"/>
      <c r="T203" s="43"/>
      <c r="U203" s="48"/>
      <c r="V203" s="43"/>
      <c r="W203" s="32" t="s">
        <v>172</v>
      </c>
    </row>
    <row r="204" spans="1:23" x14ac:dyDescent="0.2">
      <c r="A204" s="43"/>
      <c r="B204" s="43"/>
      <c r="C204" s="43"/>
      <c r="D204" s="44"/>
      <c r="E204" s="45" t="str">
        <f t="shared" si="5"/>
        <v/>
      </c>
      <c r="F204" s="46"/>
      <c r="G204" s="43"/>
      <c r="H204" s="43"/>
      <c r="I204" s="43"/>
      <c r="J204" s="47">
        <f t="shared" si="6"/>
        <v>0</v>
      </c>
      <c r="K204" s="48"/>
      <c r="L204" s="48"/>
      <c r="M204" s="43"/>
      <c r="N204" s="43"/>
      <c r="O204" s="43"/>
      <c r="P204" s="43"/>
      <c r="Q204" s="43"/>
      <c r="R204" s="49"/>
      <c r="S204" s="43"/>
      <c r="T204" s="43"/>
      <c r="U204" s="48"/>
      <c r="V204" s="43"/>
      <c r="W204" s="32" t="s">
        <v>172</v>
      </c>
    </row>
    <row r="205" spans="1:23" x14ac:dyDescent="0.2">
      <c r="A205" s="43"/>
      <c r="B205" s="43"/>
      <c r="C205" s="43"/>
      <c r="D205" s="44"/>
      <c r="E205" s="45" t="str">
        <f t="shared" si="5"/>
        <v/>
      </c>
      <c r="F205" s="46"/>
      <c r="G205" s="43"/>
      <c r="H205" s="43"/>
      <c r="I205" s="43"/>
      <c r="J205" s="47">
        <f t="shared" si="6"/>
        <v>0</v>
      </c>
      <c r="K205" s="48"/>
      <c r="L205" s="48"/>
      <c r="M205" s="43"/>
      <c r="N205" s="43"/>
      <c r="O205" s="43"/>
      <c r="P205" s="43"/>
      <c r="Q205" s="43"/>
      <c r="R205" s="49"/>
      <c r="S205" s="43"/>
      <c r="T205" s="43"/>
      <c r="U205" s="48"/>
      <c r="V205" s="43"/>
      <c r="W205" s="32" t="s">
        <v>172</v>
      </c>
    </row>
    <row r="206" spans="1:23" x14ac:dyDescent="0.2">
      <c r="A206" s="43"/>
      <c r="B206" s="43"/>
      <c r="C206" s="43"/>
      <c r="D206" s="44"/>
      <c r="E206" s="45" t="str">
        <f t="shared" si="5"/>
        <v/>
      </c>
      <c r="F206" s="46"/>
      <c r="G206" s="43"/>
      <c r="H206" s="43"/>
      <c r="I206" s="43"/>
      <c r="J206" s="47">
        <f t="shared" si="6"/>
        <v>0</v>
      </c>
      <c r="K206" s="48"/>
      <c r="L206" s="48"/>
      <c r="M206" s="43"/>
      <c r="N206" s="43"/>
      <c r="O206" s="43"/>
      <c r="P206" s="43"/>
      <c r="Q206" s="43"/>
      <c r="R206" s="49"/>
      <c r="S206" s="43"/>
      <c r="T206" s="43"/>
      <c r="U206" s="48"/>
      <c r="V206" s="43"/>
      <c r="W206" s="32" t="s">
        <v>172</v>
      </c>
    </row>
    <row r="207" spans="1:23" x14ac:dyDescent="0.2">
      <c r="A207" s="43"/>
      <c r="B207" s="43"/>
      <c r="C207" s="43"/>
      <c r="D207" s="44"/>
      <c r="E207" s="45" t="str">
        <f t="shared" si="5"/>
        <v/>
      </c>
      <c r="F207" s="46"/>
      <c r="G207" s="43"/>
      <c r="H207" s="43"/>
      <c r="I207" s="43"/>
      <c r="J207" s="47">
        <f t="shared" si="6"/>
        <v>0</v>
      </c>
      <c r="K207" s="48"/>
      <c r="L207" s="48"/>
      <c r="M207" s="43"/>
      <c r="N207" s="43"/>
      <c r="O207" s="43"/>
      <c r="P207" s="43"/>
      <c r="Q207" s="43"/>
      <c r="R207" s="49"/>
      <c r="S207" s="43"/>
      <c r="T207" s="43"/>
      <c r="U207" s="48"/>
      <c r="V207" s="43"/>
      <c r="W207" s="32" t="s">
        <v>172</v>
      </c>
    </row>
    <row r="208" spans="1:23" x14ac:dyDescent="0.2">
      <c r="A208" s="43"/>
      <c r="B208" s="43"/>
      <c r="C208" s="43"/>
      <c r="D208" s="44"/>
      <c r="E208" s="45" t="str">
        <f t="shared" ref="E208:E271" si="7">+IF(D208="","",D208+30+1)</f>
        <v/>
      </c>
      <c r="F208" s="46"/>
      <c r="G208" s="43"/>
      <c r="H208" s="43"/>
      <c r="I208" s="43"/>
      <c r="J208" s="47">
        <f t="shared" ref="J208:J271" si="8">+K208+L208</f>
        <v>0</v>
      </c>
      <c r="K208" s="48"/>
      <c r="L208" s="48"/>
      <c r="M208" s="43"/>
      <c r="N208" s="43"/>
      <c r="O208" s="43"/>
      <c r="P208" s="43"/>
      <c r="Q208" s="43"/>
      <c r="R208" s="49"/>
      <c r="S208" s="43"/>
      <c r="T208" s="43"/>
      <c r="U208" s="48"/>
      <c r="V208" s="43"/>
      <c r="W208" s="32" t="s">
        <v>172</v>
      </c>
    </row>
    <row r="209" spans="1:23" x14ac:dyDescent="0.2">
      <c r="A209" s="43"/>
      <c r="B209" s="43"/>
      <c r="C209" s="43"/>
      <c r="D209" s="44"/>
      <c r="E209" s="45" t="str">
        <f t="shared" si="7"/>
        <v/>
      </c>
      <c r="F209" s="46"/>
      <c r="G209" s="43"/>
      <c r="H209" s="43"/>
      <c r="I209" s="43"/>
      <c r="J209" s="47">
        <f t="shared" si="8"/>
        <v>0</v>
      </c>
      <c r="K209" s="48"/>
      <c r="L209" s="48"/>
      <c r="M209" s="43"/>
      <c r="N209" s="43"/>
      <c r="O209" s="43"/>
      <c r="P209" s="43"/>
      <c r="Q209" s="43"/>
      <c r="R209" s="49"/>
      <c r="S209" s="43"/>
      <c r="T209" s="43"/>
      <c r="U209" s="48"/>
      <c r="V209" s="43"/>
      <c r="W209" s="32" t="s">
        <v>172</v>
      </c>
    </row>
    <row r="210" spans="1:23" x14ac:dyDescent="0.2">
      <c r="A210" s="43"/>
      <c r="B210" s="43"/>
      <c r="C210" s="43"/>
      <c r="D210" s="44"/>
      <c r="E210" s="45" t="str">
        <f t="shared" si="7"/>
        <v/>
      </c>
      <c r="F210" s="46"/>
      <c r="G210" s="43"/>
      <c r="H210" s="43"/>
      <c r="I210" s="43"/>
      <c r="J210" s="47">
        <f t="shared" si="8"/>
        <v>0</v>
      </c>
      <c r="K210" s="48"/>
      <c r="L210" s="48"/>
      <c r="M210" s="43"/>
      <c r="N210" s="43"/>
      <c r="O210" s="43"/>
      <c r="P210" s="43"/>
      <c r="Q210" s="43"/>
      <c r="R210" s="49"/>
      <c r="S210" s="43"/>
      <c r="T210" s="43"/>
      <c r="U210" s="48"/>
      <c r="V210" s="43"/>
      <c r="W210" s="32" t="s">
        <v>172</v>
      </c>
    </row>
    <row r="211" spans="1:23" x14ac:dyDescent="0.2">
      <c r="A211" s="43"/>
      <c r="B211" s="43"/>
      <c r="C211" s="43"/>
      <c r="D211" s="44"/>
      <c r="E211" s="45" t="str">
        <f t="shared" si="7"/>
        <v/>
      </c>
      <c r="F211" s="46"/>
      <c r="G211" s="43"/>
      <c r="H211" s="43"/>
      <c r="I211" s="43"/>
      <c r="J211" s="47">
        <f t="shared" si="8"/>
        <v>0</v>
      </c>
      <c r="K211" s="48"/>
      <c r="L211" s="48"/>
      <c r="M211" s="43"/>
      <c r="N211" s="43"/>
      <c r="O211" s="43"/>
      <c r="P211" s="43"/>
      <c r="Q211" s="43"/>
      <c r="R211" s="49"/>
      <c r="S211" s="43"/>
      <c r="T211" s="43"/>
      <c r="U211" s="48"/>
      <c r="V211" s="43"/>
      <c r="W211" s="32" t="s">
        <v>172</v>
      </c>
    </row>
    <row r="212" spans="1:23" x14ac:dyDescent="0.2">
      <c r="A212" s="43"/>
      <c r="B212" s="43"/>
      <c r="C212" s="43"/>
      <c r="D212" s="44"/>
      <c r="E212" s="45" t="str">
        <f t="shared" si="7"/>
        <v/>
      </c>
      <c r="F212" s="46"/>
      <c r="G212" s="43"/>
      <c r="H212" s="43"/>
      <c r="I212" s="43"/>
      <c r="J212" s="47">
        <f t="shared" si="8"/>
        <v>0</v>
      </c>
      <c r="K212" s="48"/>
      <c r="L212" s="48"/>
      <c r="M212" s="43"/>
      <c r="N212" s="43"/>
      <c r="O212" s="43"/>
      <c r="P212" s="43"/>
      <c r="Q212" s="43"/>
      <c r="R212" s="49"/>
      <c r="S212" s="43"/>
      <c r="T212" s="43"/>
      <c r="U212" s="48"/>
      <c r="V212" s="43"/>
      <c r="W212" s="32" t="s">
        <v>172</v>
      </c>
    </row>
    <row r="213" spans="1:23" x14ac:dyDescent="0.2">
      <c r="A213" s="43"/>
      <c r="B213" s="43"/>
      <c r="C213" s="43"/>
      <c r="D213" s="44"/>
      <c r="E213" s="45" t="str">
        <f t="shared" si="7"/>
        <v/>
      </c>
      <c r="F213" s="46"/>
      <c r="G213" s="43"/>
      <c r="H213" s="43"/>
      <c r="I213" s="43"/>
      <c r="J213" s="47">
        <f t="shared" si="8"/>
        <v>0</v>
      </c>
      <c r="K213" s="48"/>
      <c r="L213" s="48"/>
      <c r="M213" s="43"/>
      <c r="N213" s="43"/>
      <c r="O213" s="43"/>
      <c r="P213" s="43"/>
      <c r="Q213" s="43"/>
      <c r="R213" s="49"/>
      <c r="S213" s="43"/>
      <c r="T213" s="43"/>
      <c r="U213" s="48"/>
      <c r="V213" s="43"/>
      <c r="W213" s="32" t="s">
        <v>172</v>
      </c>
    </row>
    <row r="214" spans="1:23" x14ac:dyDescent="0.2">
      <c r="A214" s="43"/>
      <c r="B214" s="43"/>
      <c r="C214" s="43"/>
      <c r="D214" s="44"/>
      <c r="E214" s="45" t="str">
        <f t="shared" si="7"/>
        <v/>
      </c>
      <c r="F214" s="46"/>
      <c r="G214" s="43"/>
      <c r="H214" s="43"/>
      <c r="I214" s="43"/>
      <c r="J214" s="47">
        <f t="shared" si="8"/>
        <v>0</v>
      </c>
      <c r="K214" s="48"/>
      <c r="L214" s="48"/>
      <c r="M214" s="43"/>
      <c r="N214" s="43"/>
      <c r="O214" s="43"/>
      <c r="P214" s="43"/>
      <c r="Q214" s="43"/>
      <c r="R214" s="49"/>
      <c r="S214" s="43"/>
      <c r="T214" s="43"/>
      <c r="U214" s="48"/>
      <c r="V214" s="43"/>
      <c r="W214" s="32" t="s">
        <v>172</v>
      </c>
    </row>
    <row r="215" spans="1:23" x14ac:dyDescent="0.2">
      <c r="A215" s="43"/>
      <c r="B215" s="43"/>
      <c r="C215" s="43"/>
      <c r="D215" s="44"/>
      <c r="E215" s="45" t="str">
        <f t="shared" si="7"/>
        <v/>
      </c>
      <c r="F215" s="46"/>
      <c r="G215" s="43"/>
      <c r="H215" s="43"/>
      <c r="I215" s="43"/>
      <c r="J215" s="47">
        <f t="shared" si="8"/>
        <v>0</v>
      </c>
      <c r="K215" s="48"/>
      <c r="L215" s="48"/>
      <c r="M215" s="43"/>
      <c r="N215" s="43"/>
      <c r="O215" s="43"/>
      <c r="P215" s="43"/>
      <c r="Q215" s="43"/>
      <c r="R215" s="49"/>
      <c r="S215" s="43"/>
      <c r="T215" s="43"/>
      <c r="U215" s="48"/>
      <c r="V215" s="43"/>
      <c r="W215" s="32" t="s">
        <v>172</v>
      </c>
    </row>
    <row r="216" spans="1:23" x14ac:dyDescent="0.2">
      <c r="A216" s="43"/>
      <c r="B216" s="43"/>
      <c r="C216" s="43"/>
      <c r="D216" s="44"/>
      <c r="E216" s="45" t="str">
        <f t="shared" si="7"/>
        <v/>
      </c>
      <c r="F216" s="46"/>
      <c r="G216" s="43"/>
      <c r="H216" s="43"/>
      <c r="I216" s="43"/>
      <c r="J216" s="47">
        <f t="shared" si="8"/>
        <v>0</v>
      </c>
      <c r="K216" s="48"/>
      <c r="L216" s="48"/>
      <c r="M216" s="43"/>
      <c r="N216" s="43"/>
      <c r="O216" s="43"/>
      <c r="P216" s="43"/>
      <c r="Q216" s="43"/>
      <c r="R216" s="49"/>
      <c r="S216" s="43"/>
      <c r="T216" s="43"/>
      <c r="U216" s="48"/>
      <c r="V216" s="43"/>
      <c r="W216" s="32" t="s">
        <v>172</v>
      </c>
    </row>
    <row r="217" spans="1:23" x14ac:dyDescent="0.2">
      <c r="A217" s="43"/>
      <c r="B217" s="43"/>
      <c r="C217" s="43"/>
      <c r="D217" s="44"/>
      <c r="E217" s="45" t="str">
        <f t="shared" si="7"/>
        <v/>
      </c>
      <c r="F217" s="46"/>
      <c r="G217" s="43"/>
      <c r="H217" s="43"/>
      <c r="I217" s="43"/>
      <c r="J217" s="47">
        <f t="shared" si="8"/>
        <v>0</v>
      </c>
      <c r="K217" s="48"/>
      <c r="L217" s="48"/>
      <c r="M217" s="43"/>
      <c r="N217" s="43"/>
      <c r="O217" s="43"/>
      <c r="P217" s="43"/>
      <c r="Q217" s="43"/>
      <c r="R217" s="49"/>
      <c r="S217" s="43"/>
      <c r="T217" s="43"/>
      <c r="U217" s="48"/>
      <c r="V217" s="43"/>
      <c r="W217" s="32" t="s">
        <v>172</v>
      </c>
    </row>
    <row r="218" spans="1:23" x14ac:dyDescent="0.2">
      <c r="A218" s="43"/>
      <c r="B218" s="43"/>
      <c r="C218" s="43"/>
      <c r="D218" s="44"/>
      <c r="E218" s="45" t="str">
        <f t="shared" si="7"/>
        <v/>
      </c>
      <c r="F218" s="46"/>
      <c r="G218" s="43"/>
      <c r="H218" s="43"/>
      <c r="I218" s="43"/>
      <c r="J218" s="47">
        <f t="shared" si="8"/>
        <v>0</v>
      </c>
      <c r="K218" s="48"/>
      <c r="L218" s="48"/>
      <c r="M218" s="43"/>
      <c r="N218" s="43"/>
      <c r="O218" s="43"/>
      <c r="P218" s="43"/>
      <c r="Q218" s="43"/>
      <c r="R218" s="49"/>
      <c r="S218" s="43"/>
      <c r="T218" s="43"/>
      <c r="U218" s="48"/>
      <c r="V218" s="43"/>
      <c r="W218" s="32" t="s">
        <v>172</v>
      </c>
    </row>
    <row r="219" spans="1:23" x14ac:dyDescent="0.2">
      <c r="A219" s="43"/>
      <c r="B219" s="43"/>
      <c r="C219" s="43"/>
      <c r="D219" s="44"/>
      <c r="E219" s="45" t="str">
        <f t="shared" si="7"/>
        <v/>
      </c>
      <c r="F219" s="46"/>
      <c r="G219" s="43"/>
      <c r="H219" s="43"/>
      <c r="I219" s="43"/>
      <c r="J219" s="47">
        <f t="shared" si="8"/>
        <v>0</v>
      </c>
      <c r="K219" s="48"/>
      <c r="L219" s="48"/>
      <c r="M219" s="43"/>
      <c r="N219" s="43"/>
      <c r="O219" s="43"/>
      <c r="P219" s="43"/>
      <c r="Q219" s="43"/>
      <c r="R219" s="49"/>
      <c r="S219" s="43"/>
      <c r="T219" s="43"/>
      <c r="U219" s="48"/>
      <c r="V219" s="43"/>
      <c r="W219" s="32" t="s">
        <v>172</v>
      </c>
    </row>
    <row r="220" spans="1:23" x14ac:dyDescent="0.2">
      <c r="A220" s="43"/>
      <c r="B220" s="43"/>
      <c r="C220" s="43"/>
      <c r="D220" s="44"/>
      <c r="E220" s="45" t="str">
        <f t="shared" si="7"/>
        <v/>
      </c>
      <c r="F220" s="46"/>
      <c r="G220" s="43"/>
      <c r="H220" s="43"/>
      <c r="I220" s="43"/>
      <c r="J220" s="47">
        <f t="shared" si="8"/>
        <v>0</v>
      </c>
      <c r="K220" s="48"/>
      <c r="L220" s="48"/>
      <c r="M220" s="43"/>
      <c r="N220" s="43"/>
      <c r="O220" s="43"/>
      <c r="P220" s="43"/>
      <c r="Q220" s="43"/>
      <c r="R220" s="49"/>
      <c r="S220" s="43"/>
      <c r="T220" s="43"/>
      <c r="U220" s="48"/>
      <c r="V220" s="43"/>
      <c r="W220" s="32" t="s">
        <v>172</v>
      </c>
    </row>
    <row r="221" spans="1:23" x14ac:dyDescent="0.2">
      <c r="A221" s="43"/>
      <c r="B221" s="43"/>
      <c r="C221" s="43"/>
      <c r="D221" s="44"/>
      <c r="E221" s="45" t="str">
        <f t="shared" si="7"/>
        <v/>
      </c>
      <c r="F221" s="46"/>
      <c r="G221" s="43"/>
      <c r="H221" s="43"/>
      <c r="I221" s="43"/>
      <c r="J221" s="47">
        <f t="shared" si="8"/>
        <v>0</v>
      </c>
      <c r="K221" s="48"/>
      <c r="L221" s="48"/>
      <c r="M221" s="43"/>
      <c r="N221" s="43"/>
      <c r="O221" s="43"/>
      <c r="P221" s="43"/>
      <c r="Q221" s="43"/>
      <c r="R221" s="49"/>
      <c r="S221" s="43"/>
      <c r="T221" s="43"/>
      <c r="U221" s="48"/>
      <c r="V221" s="43"/>
      <c r="W221" s="32" t="s">
        <v>172</v>
      </c>
    </row>
    <row r="222" spans="1:23" x14ac:dyDescent="0.2">
      <c r="A222" s="43"/>
      <c r="B222" s="43"/>
      <c r="C222" s="43"/>
      <c r="D222" s="44"/>
      <c r="E222" s="45" t="str">
        <f t="shared" si="7"/>
        <v/>
      </c>
      <c r="F222" s="46"/>
      <c r="G222" s="43"/>
      <c r="H222" s="43"/>
      <c r="I222" s="43"/>
      <c r="J222" s="47">
        <f t="shared" si="8"/>
        <v>0</v>
      </c>
      <c r="K222" s="48"/>
      <c r="L222" s="48"/>
      <c r="M222" s="43"/>
      <c r="N222" s="43"/>
      <c r="O222" s="43"/>
      <c r="P222" s="43"/>
      <c r="Q222" s="43"/>
      <c r="R222" s="49"/>
      <c r="S222" s="43"/>
      <c r="T222" s="43"/>
      <c r="U222" s="48"/>
      <c r="V222" s="43"/>
      <c r="W222" s="32" t="s">
        <v>172</v>
      </c>
    </row>
    <row r="223" spans="1:23" x14ac:dyDescent="0.2">
      <c r="A223" s="43"/>
      <c r="B223" s="43"/>
      <c r="C223" s="43"/>
      <c r="D223" s="44"/>
      <c r="E223" s="45" t="str">
        <f t="shared" si="7"/>
        <v/>
      </c>
      <c r="F223" s="46"/>
      <c r="G223" s="43"/>
      <c r="H223" s="43"/>
      <c r="I223" s="43"/>
      <c r="J223" s="47">
        <f t="shared" si="8"/>
        <v>0</v>
      </c>
      <c r="K223" s="48"/>
      <c r="L223" s="48"/>
      <c r="M223" s="43"/>
      <c r="N223" s="43"/>
      <c r="O223" s="43"/>
      <c r="P223" s="43"/>
      <c r="Q223" s="43"/>
      <c r="R223" s="49"/>
      <c r="S223" s="43"/>
      <c r="T223" s="43"/>
      <c r="U223" s="48"/>
      <c r="V223" s="43"/>
      <c r="W223" s="32" t="s">
        <v>172</v>
      </c>
    </row>
    <row r="224" spans="1:23" x14ac:dyDescent="0.2">
      <c r="A224" s="43"/>
      <c r="B224" s="43"/>
      <c r="C224" s="43"/>
      <c r="D224" s="44"/>
      <c r="E224" s="45" t="str">
        <f t="shared" si="7"/>
        <v/>
      </c>
      <c r="F224" s="46"/>
      <c r="G224" s="43"/>
      <c r="H224" s="43"/>
      <c r="I224" s="43"/>
      <c r="J224" s="47">
        <f t="shared" si="8"/>
        <v>0</v>
      </c>
      <c r="K224" s="48"/>
      <c r="L224" s="48"/>
      <c r="M224" s="43"/>
      <c r="N224" s="43"/>
      <c r="O224" s="43"/>
      <c r="P224" s="43"/>
      <c r="Q224" s="43"/>
      <c r="R224" s="49"/>
      <c r="S224" s="43"/>
      <c r="T224" s="43"/>
      <c r="U224" s="48"/>
      <c r="V224" s="43"/>
      <c r="W224" s="32" t="s">
        <v>172</v>
      </c>
    </row>
    <row r="225" spans="1:23" x14ac:dyDescent="0.2">
      <c r="A225" s="43"/>
      <c r="B225" s="43"/>
      <c r="C225" s="43"/>
      <c r="D225" s="44"/>
      <c r="E225" s="45" t="str">
        <f t="shared" si="7"/>
        <v/>
      </c>
      <c r="F225" s="46"/>
      <c r="G225" s="43"/>
      <c r="H225" s="43"/>
      <c r="I225" s="43"/>
      <c r="J225" s="47">
        <f t="shared" si="8"/>
        <v>0</v>
      </c>
      <c r="K225" s="48"/>
      <c r="L225" s="48"/>
      <c r="M225" s="43"/>
      <c r="N225" s="43"/>
      <c r="O225" s="43"/>
      <c r="P225" s="43"/>
      <c r="Q225" s="43"/>
      <c r="R225" s="49"/>
      <c r="S225" s="43"/>
      <c r="T225" s="43"/>
      <c r="U225" s="48"/>
      <c r="V225" s="43"/>
      <c r="W225" s="32" t="s">
        <v>172</v>
      </c>
    </row>
    <row r="226" spans="1:23" x14ac:dyDescent="0.2">
      <c r="A226" s="43"/>
      <c r="B226" s="43"/>
      <c r="C226" s="43"/>
      <c r="D226" s="44"/>
      <c r="E226" s="45" t="str">
        <f t="shared" si="7"/>
        <v/>
      </c>
      <c r="F226" s="46"/>
      <c r="G226" s="43"/>
      <c r="H226" s="43"/>
      <c r="I226" s="43"/>
      <c r="J226" s="47">
        <f t="shared" si="8"/>
        <v>0</v>
      </c>
      <c r="K226" s="48"/>
      <c r="L226" s="48"/>
      <c r="M226" s="43"/>
      <c r="N226" s="43"/>
      <c r="O226" s="43"/>
      <c r="P226" s="43"/>
      <c r="Q226" s="43"/>
      <c r="R226" s="49"/>
      <c r="S226" s="43"/>
      <c r="T226" s="43"/>
      <c r="U226" s="48"/>
      <c r="V226" s="43"/>
      <c r="W226" s="32" t="s">
        <v>172</v>
      </c>
    </row>
    <row r="227" spans="1:23" x14ac:dyDescent="0.2">
      <c r="A227" s="43"/>
      <c r="B227" s="43"/>
      <c r="C227" s="43"/>
      <c r="D227" s="44"/>
      <c r="E227" s="45" t="str">
        <f t="shared" si="7"/>
        <v/>
      </c>
      <c r="F227" s="46"/>
      <c r="G227" s="43"/>
      <c r="H227" s="43"/>
      <c r="I227" s="43"/>
      <c r="J227" s="47">
        <f t="shared" si="8"/>
        <v>0</v>
      </c>
      <c r="K227" s="48"/>
      <c r="L227" s="48"/>
      <c r="M227" s="43"/>
      <c r="N227" s="43"/>
      <c r="O227" s="43"/>
      <c r="P227" s="43"/>
      <c r="Q227" s="43"/>
      <c r="R227" s="49"/>
      <c r="S227" s="43"/>
      <c r="T227" s="43"/>
      <c r="U227" s="48"/>
      <c r="V227" s="43"/>
      <c r="W227" s="32" t="s">
        <v>172</v>
      </c>
    </row>
    <row r="228" spans="1:23" x14ac:dyDescent="0.2">
      <c r="A228" s="43"/>
      <c r="B228" s="43"/>
      <c r="C228" s="43"/>
      <c r="D228" s="44"/>
      <c r="E228" s="45" t="str">
        <f t="shared" si="7"/>
        <v/>
      </c>
      <c r="F228" s="46"/>
      <c r="G228" s="43"/>
      <c r="H228" s="43"/>
      <c r="I228" s="43"/>
      <c r="J228" s="47">
        <f t="shared" si="8"/>
        <v>0</v>
      </c>
      <c r="K228" s="48"/>
      <c r="L228" s="48"/>
      <c r="M228" s="43"/>
      <c r="N228" s="43"/>
      <c r="O228" s="43"/>
      <c r="P228" s="43"/>
      <c r="Q228" s="43"/>
      <c r="R228" s="49"/>
      <c r="S228" s="43"/>
      <c r="T228" s="43"/>
      <c r="U228" s="48"/>
      <c r="V228" s="43"/>
      <c r="W228" s="32" t="s">
        <v>172</v>
      </c>
    </row>
    <row r="229" spans="1:23" x14ac:dyDescent="0.2">
      <c r="A229" s="43"/>
      <c r="B229" s="43"/>
      <c r="C229" s="43"/>
      <c r="D229" s="44"/>
      <c r="E229" s="45" t="str">
        <f t="shared" si="7"/>
        <v/>
      </c>
      <c r="F229" s="46"/>
      <c r="G229" s="43"/>
      <c r="H229" s="43"/>
      <c r="I229" s="43"/>
      <c r="J229" s="47">
        <f t="shared" si="8"/>
        <v>0</v>
      </c>
      <c r="K229" s="48"/>
      <c r="L229" s="48"/>
      <c r="M229" s="43"/>
      <c r="N229" s="43"/>
      <c r="O229" s="43"/>
      <c r="P229" s="43"/>
      <c r="Q229" s="43"/>
      <c r="R229" s="49"/>
      <c r="S229" s="43"/>
      <c r="T229" s="43"/>
      <c r="U229" s="48"/>
      <c r="V229" s="43"/>
      <c r="W229" s="32" t="s">
        <v>172</v>
      </c>
    </row>
    <row r="230" spans="1:23" x14ac:dyDescent="0.2">
      <c r="A230" s="43"/>
      <c r="B230" s="43"/>
      <c r="C230" s="43"/>
      <c r="D230" s="44"/>
      <c r="E230" s="45" t="str">
        <f t="shared" si="7"/>
        <v/>
      </c>
      <c r="F230" s="46"/>
      <c r="G230" s="43"/>
      <c r="H230" s="43"/>
      <c r="I230" s="43"/>
      <c r="J230" s="47">
        <f t="shared" si="8"/>
        <v>0</v>
      </c>
      <c r="K230" s="48"/>
      <c r="L230" s="48"/>
      <c r="M230" s="43"/>
      <c r="N230" s="43"/>
      <c r="O230" s="43"/>
      <c r="P230" s="43"/>
      <c r="Q230" s="43"/>
      <c r="R230" s="49"/>
      <c r="S230" s="43"/>
      <c r="T230" s="43"/>
      <c r="U230" s="48"/>
      <c r="V230" s="43"/>
      <c r="W230" s="32" t="s">
        <v>172</v>
      </c>
    </row>
    <row r="231" spans="1:23" x14ac:dyDescent="0.2">
      <c r="A231" s="43"/>
      <c r="B231" s="43"/>
      <c r="C231" s="43"/>
      <c r="D231" s="44"/>
      <c r="E231" s="45" t="str">
        <f t="shared" si="7"/>
        <v/>
      </c>
      <c r="F231" s="46"/>
      <c r="G231" s="43"/>
      <c r="H231" s="43"/>
      <c r="I231" s="43"/>
      <c r="J231" s="47">
        <f t="shared" si="8"/>
        <v>0</v>
      </c>
      <c r="K231" s="48"/>
      <c r="L231" s="48"/>
      <c r="M231" s="43"/>
      <c r="N231" s="43"/>
      <c r="O231" s="43"/>
      <c r="P231" s="43"/>
      <c r="Q231" s="43"/>
      <c r="R231" s="49"/>
      <c r="S231" s="43"/>
      <c r="T231" s="43"/>
      <c r="U231" s="48"/>
      <c r="V231" s="43"/>
      <c r="W231" s="32" t="s">
        <v>172</v>
      </c>
    </row>
    <row r="232" spans="1:23" x14ac:dyDescent="0.2">
      <c r="A232" s="43"/>
      <c r="B232" s="43"/>
      <c r="C232" s="43"/>
      <c r="D232" s="44"/>
      <c r="E232" s="45" t="str">
        <f t="shared" si="7"/>
        <v/>
      </c>
      <c r="F232" s="46"/>
      <c r="G232" s="43"/>
      <c r="H232" s="43"/>
      <c r="I232" s="43"/>
      <c r="J232" s="47">
        <f t="shared" si="8"/>
        <v>0</v>
      </c>
      <c r="K232" s="48"/>
      <c r="L232" s="48"/>
      <c r="M232" s="43"/>
      <c r="N232" s="43"/>
      <c r="O232" s="43"/>
      <c r="P232" s="43"/>
      <c r="Q232" s="43"/>
      <c r="R232" s="49"/>
      <c r="S232" s="43"/>
      <c r="T232" s="43"/>
      <c r="U232" s="48"/>
      <c r="V232" s="43"/>
      <c r="W232" s="32" t="s">
        <v>172</v>
      </c>
    </row>
    <row r="233" spans="1:23" x14ac:dyDescent="0.2">
      <c r="A233" s="43"/>
      <c r="B233" s="43"/>
      <c r="C233" s="43"/>
      <c r="D233" s="44"/>
      <c r="E233" s="45" t="str">
        <f t="shared" si="7"/>
        <v/>
      </c>
      <c r="F233" s="46"/>
      <c r="G233" s="43"/>
      <c r="H233" s="43"/>
      <c r="I233" s="43"/>
      <c r="J233" s="47">
        <f t="shared" si="8"/>
        <v>0</v>
      </c>
      <c r="K233" s="48"/>
      <c r="L233" s="48"/>
      <c r="M233" s="43"/>
      <c r="N233" s="43"/>
      <c r="O233" s="43"/>
      <c r="P233" s="43"/>
      <c r="Q233" s="43"/>
      <c r="R233" s="49"/>
      <c r="S233" s="43"/>
      <c r="T233" s="43"/>
      <c r="U233" s="48"/>
      <c r="V233" s="43"/>
      <c r="W233" s="32" t="s">
        <v>172</v>
      </c>
    </row>
    <row r="234" spans="1:23" x14ac:dyDescent="0.2">
      <c r="A234" s="43"/>
      <c r="B234" s="43"/>
      <c r="C234" s="43"/>
      <c r="D234" s="44"/>
      <c r="E234" s="45" t="str">
        <f t="shared" si="7"/>
        <v/>
      </c>
      <c r="F234" s="46"/>
      <c r="G234" s="43"/>
      <c r="H234" s="43"/>
      <c r="I234" s="43"/>
      <c r="J234" s="47">
        <f t="shared" si="8"/>
        <v>0</v>
      </c>
      <c r="K234" s="48"/>
      <c r="L234" s="48"/>
      <c r="M234" s="43"/>
      <c r="N234" s="43"/>
      <c r="O234" s="43"/>
      <c r="P234" s="43"/>
      <c r="Q234" s="43"/>
      <c r="R234" s="49"/>
      <c r="S234" s="43"/>
      <c r="T234" s="43"/>
      <c r="U234" s="48"/>
      <c r="V234" s="43"/>
      <c r="W234" s="32" t="s">
        <v>172</v>
      </c>
    </row>
    <row r="235" spans="1:23" x14ac:dyDescent="0.2">
      <c r="A235" s="43"/>
      <c r="B235" s="43"/>
      <c r="C235" s="43"/>
      <c r="D235" s="44"/>
      <c r="E235" s="45" t="str">
        <f t="shared" si="7"/>
        <v/>
      </c>
      <c r="F235" s="46"/>
      <c r="G235" s="43"/>
      <c r="H235" s="43"/>
      <c r="I235" s="43"/>
      <c r="J235" s="47">
        <f t="shared" si="8"/>
        <v>0</v>
      </c>
      <c r="K235" s="48"/>
      <c r="L235" s="48"/>
      <c r="M235" s="43"/>
      <c r="N235" s="43"/>
      <c r="O235" s="43"/>
      <c r="P235" s="43"/>
      <c r="Q235" s="43"/>
      <c r="R235" s="49"/>
      <c r="S235" s="43"/>
      <c r="T235" s="43"/>
      <c r="U235" s="48"/>
      <c r="V235" s="43"/>
      <c r="W235" s="32" t="s">
        <v>172</v>
      </c>
    </row>
    <row r="236" spans="1:23" x14ac:dyDescent="0.2">
      <c r="A236" s="43"/>
      <c r="B236" s="43"/>
      <c r="C236" s="43"/>
      <c r="D236" s="44"/>
      <c r="E236" s="45" t="str">
        <f t="shared" si="7"/>
        <v/>
      </c>
      <c r="F236" s="46"/>
      <c r="G236" s="43"/>
      <c r="H236" s="43"/>
      <c r="I236" s="43"/>
      <c r="J236" s="47">
        <f t="shared" si="8"/>
        <v>0</v>
      </c>
      <c r="K236" s="48"/>
      <c r="L236" s="48"/>
      <c r="M236" s="43"/>
      <c r="N236" s="43"/>
      <c r="O236" s="43"/>
      <c r="P236" s="43"/>
      <c r="Q236" s="43"/>
      <c r="R236" s="49"/>
      <c r="S236" s="43"/>
      <c r="T236" s="43"/>
      <c r="U236" s="48"/>
      <c r="V236" s="43"/>
      <c r="W236" s="32" t="s">
        <v>172</v>
      </c>
    </row>
    <row r="237" spans="1:23" x14ac:dyDescent="0.2">
      <c r="A237" s="43"/>
      <c r="B237" s="43"/>
      <c r="C237" s="43"/>
      <c r="D237" s="44"/>
      <c r="E237" s="45" t="str">
        <f t="shared" si="7"/>
        <v/>
      </c>
      <c r="F237" s="46"/>
      <c r="G237" s="43"/>
      <c r="H237" s="43"/>
      <c r="I237" s="43"/>
      <c r="J237" s="47">
        <f t="shared" si="8"/>
        <v>0</v>
      </c>
      <c r="K237" s="48"/>
      <c r="L237" s="48"/>
      <c r="M237" s="43"/>
      <c r="N237" s="43"/>
      <c r="O237" s="43"/>
      <c r="P237" s="43"/>
      <c r="Q237" s="43"/>
      <c r="R237" s="49"/>
      <c r="S237" s="43"/>
      <c r="T237" s="43"/>
      <c r="U237" s="48"/>
      <c r="V237" s="43"/>
      <c r="W237" s="32" t="s">
        <v>172</v>
      </c>
    </row>
    <row r="238" spans="1:23" x14ac:dyDescent="0.2">
      <c r="A238" s="43"/>
      <c r="B238" s="43"/>
      <c r="C238" s="43"/>
      <c r="D238" s="44"/>
      <c r="E238" s="45" t="str">
        <f t="shared" si="7"/>
        <v/>
      </c>
      <c r="F238" s="46"/>
      <c r="G238" s="43"/>
      <c r="H238" s="43"/>
      <c r="I238" s="43"/>
      <c r="J238" s="47">
        <f t="shared" si="8"/>
        <v>0</v>
      </c>
      <c r="K238" s="48"/>
      <c r="L238" s="48"/>
      <c r="M238" s="43"/>
      <c r="N238" s="43"/>
      <c r="O238" s="43"/>
      <c r="P238" s="43"/>
      <c r="Q238" s="43"/>
      <c r="R238" s="49"/>
      <c r="S238" s="43"/>
      <c r="T238" s="43"/>
      <c r="U238" s="48"/>
      <c r="V238" s="43"/>
      <c r="W238" s="32" t="s">
        <v>172</v>
      </c>
    </row>
    <row r="239" spans="1:23" x14ac:dyDescent="0.2">
      <c r="A239" s="43"/>
      <c r="B239" s="43"/>
      <c r="C239" s="43"/>
      <c r="D239" s="44"/>
      <c r="E239" s="45" t="str">
        <f t="shared" si="7"/>
        <v/>
      </c>
      <c r="F239" s="46"/>
      <c r="G239" s="43"/>
      <c r="H239" s="43"/>
      <c r="I239" s="43"/>
      <c r="J239" s="47">
        <f t="shared" si="8"/>
        <v>0</v>
      </c>
      <c r="K239" s="48"/>
      <c r="L239" s="48"/>
      <c r="M239" s="43"/>
      <c r="N239" s="43"/>
      <c r="O239" s="43"/>
      <c r="P239" s="43"/>
      <c r="Q239" s="43"/>
      <c r="R239" s="49"/>
      <c r="S239" s="43"/>
      <c r="T239" s="43"/>
      <c r="U239" s="48"/>
      <c r="V239" s="43"/>
      <c r="W239" s="32" t="s">
        <v>172</v>
      </c>
    </row>
    <row r="240" spans="1:23" x14ac:dyDescent="0.2">
      <c r="A240" s="43"/>
      <c r="B240" s="43"/>
      <c r="C240" s="43"/>
      <c r="D240" s="44"/>
      <c r="E240" s="45" t="str">
        <f t="shared" si="7"/>
        <v/>
      </c>
      <c r="F240" s="46"/>
      <c r="G240" s="43"/>
      <c r="H240" s="43"/>
      <c r="I240" s="43"/>
      <c r="J240" s="47">
        <f t="shared" si="8"/>
        <v>0</v>
      </c>
      <c r="K240" s="48"/>
      <c r="L240" s="48"/>
      <c r="M240" s="43"/>
      <c r="N240" s="43"/>
      <c r="O240" s="43"/>
      <c r="P240" s="43"/>
      <c r="Q240" s="43"/>
      <c r="R240" s="49"/>
      <c r="S240" s="43"/>
      <c r="T240" s="43"/>
      <c r="U240" s="48"/>
      <c r="V240" s="43"/>
      <c r="W240" s="32" t="s">
        <v>172</v>
      </c>
    </row>
    <row r="241" spans="1:23" x14ac:dyDescent="0.2">
      <c r="A241" s="43"/>
      <c r="B241" s="43"/>
      <c r="C241" s="43"/>
      <c r="D241" s="44"/>
      <c r="E241" s="45" t="str">
        <f t="shared" si="7"/>
        <v/>
      </c>
      <c r="F241" s="46"/>
      <c r="G241" s="43"/>
      <c r="H241" s="43"/>
      <c r="I241" s="43"/>
      <c r="J241" s="47">
        <f t="shared" si="8"/>
        <v>0</v>
      </c>
      <c r="K241" s="48"/>
      <c r="L241" s="48"/>
      <c r="M241" s="43"/>
      <c r="N241" s="43"/>
      <c r="O241" s="43"/>
      <c r="P241" s="43"/>
      <c r="Q241" s="43"/>
      <c r="R241" s="49"/>
      <c r="S241" s="43"/>
      <c r="T241" s="43"/>
      <c r="U241" s="48"/>
      <c r="V241" s="43"/>
      <c r="W241" s="32" t="s">
        <v>172</v>
      </c>
    </row>
    <row r="242" spans="1:23" x14ac:dyDescent="0.2">
      <c r="A242" s="43"/>
      <c r="B242" s="43"/>
      <c r="C242" s="43"/>
      <c r="D242" s="44"/>
      <c r="E242" s="45" t="str">
        <f t="shared" si="7"/>
        <v/>
      </c>
      <c r="F242" s="46"/>
      <c r="G242" s="43"/>
      <c r="H242" s="43"/>
      <c r="I242" s="43"/>
      <c r="J242" s="47">
        <f t="shared" si="8"/>
        <v>0</v>
      </c>
      <c r="K242" s="48"/>
      <c r="L242" s="48"/>
      <c r="M242" s="43"/>
      <c r="N242" s="43"/>
      <c r="O242" s="43"/>
      <c r="P242" s="43"/>
      <c r="Q242" s="43"/>
      <c r="R242" s="49"/>
      <c r="S242" s="43"/>
      <c r="T242" s="43"/>
      <c r="U242" s="48"/>
      <c r="V242" s="43"/>
      <c r="W242" s="32" t="s">
        <v>172</v>
      </c>
    </row>
    <row r="243" spans="1:23" x14ac:dyDescent="0.2">
      <c r="A243" s="43"/>
      <c r="B243" s="43"/>
      <c r="C243" s="43"/>
      <c r="D243" s="44"/>
      <c r="E243" s="45" t="str">
        <f t="shared" si="7"/>
        <v/>
      </c>
      <c r="F243" s="46"/>
      <c r="G243" s="43"/>
      <c r="H243" s="43"/>
      <c r="I243" s="43"/>
      <c r="J243" s="47">
        <f t="shared" si="8"/>
        <v>0</v>
      </c>
      <c r="K243" s="48"/>
      <c r="L243" s="48"/>
      <c r="M243" s="43"/>
      <c r="N243" s="43"/>
      <c r="O243" s="43"/>
      <c r="P243" s="43"/>
      <c r="Q243" s="43"/>
      <c r="R243" s="49"/>
      <c r="S243" s="43"/>
      <c r="T243" s="43"/>
      <c r="U243" s="48"/>
      <c r="V243" s="43"/>
      <c r="W243" s="32" t="s">
        <v>172</v>
      </c>
    </row>
    <row r="244" spans="1:23" x14ac:dyDescent="0.2">
      <c r="A244" s="43"/>
      <c r="B244" s="43"/>
      <c r="C244" s="43"/>
      <c r="D244" s="44"/>
      <c r="E244" s="45" t="str">
        <f t="shared" si="7"/>
        <v/>
      </c>
      <c r="F244" s="46"/>
      <c r="G244" s="43"/>
      <c r="H244" s="43"/>
      <c r="I244" s="43"/>
      <c r="J244" s="47">
        <f t="shared" si="8"/>
        <v>0</v>
      </c>
      <c r="K244" s="48"/>
      <c r="L244" s="48"/>
      <c r="M244" s="43"/>
      <c r="N244" s="43"/>
      <c r="O244" s="43"/>
      <c r="P244" s="43"/>
      <c r="Q244" s="43"/>
      <c r="R244" s="49"/>
      <c r="S244" s="43"/>
      <c r="T244" s="43"/>
      <c r="U244" s="48"/>
      <c r="V244" s="43"/>
      <c r="W244" s="32" t="s">
        <v>172</v>
      </c>
    </row>
    <row r="245" spans="1:23" x14ac:dyDescent="0.2">
      <c r="A245" s="43"/>
      <c r="B245" s="43"/>
      <c r="C245" s="43"/>
      <c r="D245" s="44"/>
      <c r="E245" s="45" t="str">
        <f t="shared" si="7"/>
        <v/>
      </c>
      <c r="F245" s="46"/>
      <c r="G245" s="43"/>
      <c r="H245" s="43"/>
      <c r="I245" s="43"/>
      <c r="J245" s="47">
        <f t="shared" si="8"/>
        <v>0</v>
      </c>
      <c r="K245" s="48"/>
      <c r="L245" s="48"/>
      <c r="M245" s="43"/>
      <c r="N245" s="43"/>
      <c r="O245" s="43"/>
      <c r="P245" s="43"/>
      <c r="Q245" s="43"/>
      <c r="R245" s="49"/>
      <c r="S245" s="43"/>
      <c r="T245" s="43"/>
      <c r="U245" s="48"/>
      <c r="V245" s="43"/>
      <c r="W245" s="32" t="s">
        <v>172</v>
      </c>
    </row>
    <row r="246" spans="1:23" x14ac:dyDescent="0.2">
      <c r="A246" s="43"/>
      <c r="B246" s="43"/>
      <c r="C246" s="43"/>
      <c r="D246" s="44"/>
      <c r="E246" s="45" t="str">
        <f t="shared" si="7"/>
        <v/>
      </c>
      <c r="F246" s="46"/>
      <c r="G246" s="43"/>
      <c r="H246" s="43"/>
      <c r="I246" s="43"/>
      <c r="J246" s="47">
        <f t="shared" si="8"/>
        <v>0</v>
      </c>
      <c r="K246" s="48"/>
      <c r="L246" s="48"/>
      <c r="M246" s="43"/>
      <c r="N246" s="43"/>
      <c r="O246" s="43"/>
      <c r="P246" s="43"/>
      <c r="Q246" s="43"/>
      <c r="R246" s="49"/>
      <c r="S246" s="43"/>
      <c r="T246" s="43"/>
      <c r="U246" s="48"/>
      <c r="V246" s="43"/>
      <c r="W246" s="32" t="s">
        <v>172</v>
      </c>
    </row>
    <row r="247" spans="1:23" x14ac:dyDescent="0.2">
      <c r="A247" s="43"/>
      <c r="B247" s="43"/>
      <c r="C247" s="43"/>
      <c r="D247" s="44"/>
      <c r="E247" s="45" t="str">
        <f t="shared" si="7"/>
        <v/>
      </c>
      <c r="F247" s="46"/>
      <c r="G247" s="43"/>
      <c r="H247" s="43"/>
      <c r="I247" s="43"/>
      <c r="J247" s="47">
        <f t="shared" si="8"/>
        <v>0</v>
      </c>
      <c r="K247" s="48"/>
      <c r="L247" s="48"/>
      <c r="M247" s="43"/>
      <c r="N247" s="43"/>
      <c r="O247" s="43"/>
      <c r="P247" s="43"/>
      <c r="Q247" s="43"/>
      <c r="R247" s="49"/>
      <c r="S247" s="43"/>
      <c r="T247" s="43"/>
      <c r="U247" s="48"/>
      <c r="V247" s="43"/>
      <c r="W247" s="32" t="s">
        <v>172</v>
      </c>
    </row>
    <row r="248" spans="1:23" x14ac:dyDescent="0.2">
      <c r="A248" s="43"/>
      <c r="B248" s="43"/>
      <c r="C248" s="43"/>
      <c r="D248" s="44"/>
      <c r="E248" s="45" t="str">
        <f t="shared" si="7"/>
        <v/>
      </c>
      <c r="F248" s="46"/>
      <c r="G248" s="43"/>
      <c r="H248" s="43"/>
      <c r="I248" s="43"/>
      <c r="J248" s="47">
        <f t="shared" si="8"/>
        <v>0</v>
      </c>
      <c r="K248" s="48"/>
      <c r="L248" s="48"/>
      <c r="M248" s="43"/>
      <c r="N248" s="43"/>
      <c r="O248" s="43"/>
      <c r="P248" s="43"/>
      <c r="Q248" s="43"/>
      <c r="R248" s="49"/>
      <c r="S248" s="43"/>
      <c r="T248" s="43"/>
      <c r="U248" s="48"/>
      <c r="V248" s="43"/>
      <c r="W248" s="32" t="s">
        <v>172</v>
      </c>
    </row>
    <row r="249" spans="1:23" x14ac:dyDescent="0.2">
      <c r="A249" s="43"/>
      <c r="B249" s="43"/>
      <c r="C249" s="43"/>
      <c r="D249" s="44"/>
      <c r="E249" s="45" t="str">
        <f t="shared" si="7"/>
        <v/>
      </c>
      <c r="F249" s="46"/>
      <c r="G249" s="43"/>
      <c r="H249" s="43"/>
      <c r="I249" s="43"/>
      <c r="J249" s="47">
        <f t="shared" si="8"/>
        <v>0</v>
      </c>
      <c r="K249" s="48"/>
      <c r="L249" s="48"/>
      <c r="M249" s="43"/>
      <c r="N249" s="43"/>
      <c r="O249" s="43"/>
      <c r="P249" s="43"/>
      <c r="Q249" s="43"/>
      <c r="R249" s="49"/>
      <c r="S249" s="43"/>
      <c r="T249" s="43"/>
      <c r="U249" s="48"/>
      <c r="V249" s="43"/>
      <c r="W249" s="32" t="s">
        <v>172</v>
      </c>
    </row>
    <row r="250" spans="1:23" x14ac:dyDescent="0.2">
      <c r="A250" s="43"/>
      <c r="B250" s="43"/>
      <c r="C250" s="43"/>
      <c r="D250" s="44"/>
      <c r="E250" s="45" t="str">
        <f t="shared" si="7"/>
        <v/>
      </c>
      <c r="F250" s="46"/>
      <c r="G250" s="43"/>
      <c r="H250" s="43"/>
      <c r="I250" s="43"/>
      <c r="J250" s="47">
        <f t="shared" si="8"/>
        <v>0</v>
      </c>
      <c r="K250" s="48"/>
      <c r="L250" s="48"/>
      <c r="M250" s="43"/>
      <c r="N250" s="43"/>
      <c r="O250" s="43"/>
      <c r="P250" s="43"/>
      <c r="Q250" s="43"/>
      <c r="R250" s="49"/>
      <c r="S250" s="43"/>
      <c r="T250" s="43"/>
      <c r="U250" s="48"/>
      <c r="V250" s="43"/>
      <c r="W250" s="32" t="s">
        <v>172</v>
      </c>
    </row>
    <row r="251" spans="1:23" x14ac:dyDescent="0.2">
      <c r="A251" s="43"/>
      <c r="B251" s="43"/>
      <c r="C251" s="43"/>
      <c r="D251" s="44"/>
      <c r="E251" s="45" t="str">
        <f t="shared" si="7"/>
        <v/>
      </c>
      <c r="F251" s="46"/>
      <c r="G251" s="43"/>
      <c r="H251" s="43"/>
      <c r="I251" s="43"/>
      <c r="J251" s="47">
        <f t="shared" si="8"/>
        <v>0</v>
      </c>
      <c r="K251" s="48"/>
      <c r="L251" s="48"/>
      <c r="M251" s="43"/>
      <c r="N251" s="43"/>
      <c r="O251" s="43"/>
      <c r="P251" s="43"/>
      <c r="Q251" s="43"/>
      <c r="R251" s="49"/>
      <c r="S251" s="43"/>
      <c r="T251" s="43"/>
      <c r="U251" s="48"/>
      <c r="V251" s="43"/>
      <c r="W251" s="32" t="s">
        <v>172</v>
      </c>
    </row>
    <row r="252" spans="1:23" x14ac:dyDescent="0.2">
      <c r="A252" s="43"/>
      <c r="B252" s="43"/>
      <c r="C252" s="43"/>
      <c r="D252" s="44"/>
      <c r="E252" s="45" t="str">
        <f t="shared" si="7"/>
        <v/>
      </c>
      <c r="F252" s="46"/>
      <c r="G252" s="43"/>
      <c r="H252" s="43"/>
      <c r="I252" s="43"/>
      <c r="J252" s="47">
        <f t="shared" si="8"/>
        <v>0</v>
      </c>
      <c r="K252" s="48"/>
      <c r="L252" s="48"/>
      <c r="M252" s="43"/>
      <c r="N252" s="43"/>
      <c r="O252" s="43"/>
      <c r="P252" s="43"/>
      <c r="Q252" s="43"/>
      <c r="R252" s="49"/>
      <c r="S252" s="43"/>
      <c r="T252" s="43"/>
      <c r="U252" s="48"/>
      <c r="V252" s="43"/>
      <c r="W252" s="32" t="s">
        <v>172</v>
      </c>
    </row>
    <row r="253" spans="1:23" x14ac:dyDescent="0.2">
      <c r="A253" s="43"/>
      <c r="B253" s="43"/>
      <c r="C253" s="43"/>
      <c r="D253" s="44"/>
      <c r="E253" s="45" t="str">
        <f t="shared" si="7"/>
        <v/>
      </c>
      <c r="F253" s="46"/>
      <c r="G253" s="43"/>
      <c r="H253" s="43"/>
      <c r="I253" s="43"/>
      <c r="J253" s="47">
        <f t="shared" si="8"/>
        <v>0</v>
      </c>
      <c r="K253" s="48"/>
      <c r="L253" s="48"/>
      <c r="M253" s="43"/>
      <c r="N253" s="43"/>
      <c r="O253" s="43"/>
      <c r="P253" s="43"/>
      <c r="Q253" s="43"/>
      <c r="R253" s="49"/>
      <c r="S253" s="43"/>
      <c r="T253" s="43"/>
      <c r="U253" s="48"/>
      <c r="V253" s="43"/>
      <c r="W253" s="32" t="s">
        <v>172</v>
      </c>
    </row>
    <row r="254" spans="1:23" x14ac:dyDescent="0.2">
      <c r="A254" s="43"/>
      <c r="B254" s="43"/>
      <c r="C254" s="43"/>
      <c r="D254" s="44"/>
      <c r="E254" s="45" t="str">
        <f t="shared" si="7"/>
        <v/>
      </c>
      <c r="F254" s="46"/>
      <c r="G254" s="43"/>
      <c r="H254" s="43"/>
      <c r="I254" s="43"/>
      <c r="J254" s="47">
        <f t="shared" si="8"/>
        <v>0</v>
      </c>
      <c r="K254" s="48"/>
      <c r="L254" s="48"/>
      <c r="M254" s="43"/>
      <c r="N254" s="43"/>
      <c r="O254" s="43"/>
      <c r="P254" s="43"/>
      <c r="Q254" s="43"/>
      <c r="R254" s="49"/>
      <c r="S254" s="43"/>
      <c r="T254" s="43"/>
      <c r="U254" s="48"/>
      <c r="V254" s="43"/>
      <c r="W254" s="32" t="s">
        <v>172</v>
      </c>
    </row>
    <row r="255" spans="1:23" x14ac:dyDescent="0.2">
      <c r="A255" s="43"/>
      <c r="B255" s="43"/>
      <c r="C255" s="43"/>
      <c r="D255" s="44"/>
      <c r="E255" s="45" t="str">
        <f t="shared" si="7"/>
        <v/>
      </c>
      <c r="F255" s="46"/>
      <c r="G255" s="43"/>
      <c r="H255" s="43"/>
      <c r="I255" s="43"/>
      <c r="J255" s="47">
        <f t="shared" si="8"/>
        <v>0</v>
      </c>
      <c r="K255" s="48"/>
      <c r="L255" s="48"/>
      <c r="M255" s="43"/>
      <c r="N255" s="43"/>
      <c r="O255" s="43"/>
      <c r="P255" s="43"/>
      <c r="Q255" s="43"/>
      <c r="R255" s="49"/>
      <c r="S255" s="43"/>
      <c r="T255" s="43"/>
      <c r="U255" s="48"/>
      <c r="V255" s="43"/>
      <c r="W255" s="32" t="s">
        <v>172</v>
      </c>
    </row>
    <row r="256" spans="1:23" x14ac:dyDescent="0.2">
      <c r="A256" s="43"/>
      <c r="B256" s="43"/>
      <c r="C256" s="43"/>
      <c r="D256" s="44"/>
      <c r="E256" s="45" t="str">
        <f t="shared" si="7"/>
        <v/>
      </c>
      <c r="F256" s="46"/>
      <c r="G256" s="43"/>
      <c r="H256" s="43"/>
      <c r="I256" s="43"/>
      <c r="J256" s="47">
        <f t="shared" si="8"/>
        <v>0</v>
      </c>
      <c r="K256" s="48"/>
      <c r="L256" s="48"/>
      <c r="M256" s="43"/>
      <c r="N256" s="43"/>
      <c r="O256" s="43"/>
      <c r="P256" s="43"/>
      <c r="Q256" s="43"/>
      <c r="R256" s="49"/>
      <c r="S256" s="43"/>
      <c r="T256" s="43"/>
      <c r="U256" s="48"/>
      <c r="V256" s="43"/>
      <c r="W256" s="32" t="s">
        <v>172</v>
      </c>
    </row>
    <row r="257" spans="1:23" x14ac:dyDescent="0.2">
      <c r="A257" s="43"/>
      <c r="B257" s="43"/>
      <c r="C257" s="43"/>
      <c r="D257" s="44"/>
      <c r="E257" s="45" t="str">
        <f t="shared" si="7"/>
        <v/>
      </c>
      <c r="F257" s="46"/>
      <c r="G257" s="43"/>
      <c r="H257" s="43"/>
      <c r="I257" s="43"/>
      <c r="J257" s="47">
        <f t="shared" si="8"/>
        <v>0</v>
      </c>
      <c r="K257" s="48"/>
      <c r="L257" s="48"/>
      <c r="M257" s="43"/>
      <c r="N257" s="43"/>
      <c r="O257" s="43"/>
      <c r="P257" s="43"/>
      <c r="Q257" s="43"/>
      <c r="R257" s="49"/>
      <c r="S257" s="43"/>
      <c r="T257" s="43"/>
      <c r="U257" s="48"/>
      <c r="V257" s="43"/>
      <c r="W257" s="32" t="s">
        <v>172</v>
      </c>
    </row>
    <row r="258" spans="1:23" x14ac:dyDescent="0.2">
      <c r="A258" s="43"/>
      <c r="B258" s="43"/>
      <c r="C258" s="43"/>
      <c r="D258" s="44"/>
      <c r="E258" s="45" t="str">
        <f t="shared" si="7"/>
        <v/>
      </c>
      <c r="F258" s="46"/>
      <c r="G258" s="43"/>
      <c r="H258" s="43"/>
      <c r="I258" s="43"/>
      <c r="J258" s="47">
        <f t="shared" si="8"/>
        <v>0</v>
      </c>
      <c r="K258" s="48"/>
      <c r="L258" s="48"/>
      <c r="M258" s="43"/>
      <c r="N258" s="43"/>
      <c r="O258" s="43"/>
      <c r="P258" s="43"/>
      <c r="Q258" s="43"/>
      <c r="R258" s="49"/>
      <c r="S258" s="43"/>
      <c r="T258" s="43"/>
      <c r="U258" s="48"/>
      <c r="V258" s="43"/>
      <c r="W258" s="32" t="s">
        <v>172</v>
      </c>
    </row>
    <row r="259" spans="1:23" x14ac:dyDescent="0.2">
      <c r="A259" s="43"/>
      <c r="B259" s="43"/>
      <c r="C259" s="43"/>
      <c r="D259" s="44"/>
      <c r="E259" s="45" t="str">
        <f t="shared" si="7"/>
        <v/>
      </c>
      <c r="F259" s="46"/>
      <c r="G259" s="43"/>
      <c r="H259" s="43"/>
      <c r="I259" s="43"/>
      <c r="J259" s="47">
        <f t="shared" si="8"/>
        <v>0</v>
      </c>
      <c r="K259" s="48"/>
      <c r="L259" s="48"/>
      <c r="M259" s="43"/>
      <c r="N259" s="43"/>
      <c r="O259" s="43"/>
      <c r="P259" s="43"/>
      <c r="Q259" s="43"/>
      <c r="R259" s="49"/>
      <c r="S259" s="43"/>
      <c r="T259" s="43"/>
      <c r="U259" s="48"/>
      <c r="V259" s="43"/>
      <c r="W259" s="32" t="s">
        <v>172</v>
      </c>
    </row>
    <row r="260" spans="1:23" x14ac:dyDescent="0.2">
      <c r="A260" s="43"/>
      <c r="B260" s="43"/>
      <c r="C260" s="43"/>
      <c r="D260" s="44"/>
      <c r="E260" s="45" t="str">
        <f t="shared" si="7"/>
        <v/>
      </c>
      <c r="F260" s="46"/>
      <c r="G260" s="43"/>
      <c r="H260" s="43"/>
      <c r="I260" s="43"/>
      <c r="J260" s="47">
        <f t="shared" si="8"/>
        <v>0</v>
      </c>
      <c r="K260" s="48"/>
      <c r="L260" s="48"/>
      <c r="M260" s="43"/>
      <c r="N260" s="43"/>
      <c r="O260" s="43"/>
      <c r="P260" s="43"/>
      <c r="Q260" s="43"/>
      <c r="R260" s="49"/>
      <c r="S260" s="43"/>
      <c r="T260" s="43"/>
      <c r="U260" s="48"/>
      <c r="V260" s="43"/>
      <c r="W260" s="32" t="s">
        <v>172</v>
      </c>
    </row>
    <row r="261" spans="1:23" x14ac:dyDescent="0.2">
      <c r="A261" s="43"/>
      <c r="B261" s="43"/>
      <c r="C261" s="43"/>
      <c r="D261" s="44"/>
      <c r="E261" s="45" t="str">
        <f t="shared" si="7"/>
        <v/>
      </c>
      <c r="F261" s="46"/>
      <c r="G261" s="43"/>
      <c r="H261" s="43"/>
      <c r="I261" s="43"/>
      <c r="J261" s="47">
        <f t="shared" si="8"/>
        <v>0</v>
      </c>
      <c r="K261" s="48"/>
      <c r="L261" s="48"/>
      <c r="M261" s="43"/>
      <c r="N261" s="43"/>
      <c r="O261" s="43"/>
      <c r="P261" s="43"/>
      <c r="Q261" s="43"/>
      <c r="R261" s="49"/>
      <c r="S261" s="43"/>
      <c r="T261" s="43"/>
      <c r="U261" s="48"/>
      <c r="V261" s="43"/>
      <c r="W261" s="32" t="s">
        <v>172</v>
      </c>
    </row>
    <row r="262" spans="1:23" x14ac:dyDescent="0.2">
      <c r="A262" s="43"/>
      <c r="B262" s="43"/>
      <c r="C262" s="43"/>
      <c r="D262" s="44"/>
      <c r="E262" s="45" t="str">
        <f t="shared" si="7"/>
        <v/>
      </c>
      <c r="F262" s="46"/>
      <c r="G262" s="43"/>
      <c r="H262" s="43"/>
      <c r="I262" s="43"/>
      <c r="J262" s="47">
        <f t="shared" si="8"/>
        <v>0</v>
      </c>
      <c r="K262" s="48"/>
      <c r="L262" s="48"/>
      <c r="M262" s="43"/>
      <c r="N262" s="43"/>
      <c r="O262" s="43"/>
      <c r="P262" s="43"/>
      <c r="Q262" s="43"/>
      <c r="R262" s="49"/>
      <c r="S262" s="43"/>
      <c r="T262" s="43"/>
      <c r="U262" s="48"/>
      <c r="V262" s="43"/>
      <c r="W262" s="32" t="s">
        <v>172</v>
      </c>
    </row>
    <row r="263" spans="1:23" x14ac:dyDescent="0.2">
      <c r="A263" s="43"/>
      <c r="B263" s="43"/>
      <c r="C263" s="43"/>
      <c r="D263" s="44"/>
      <c r="E263" s="45" t="str">
        <f t="shared" si="7"/>
        <v/>
      </c>
      <c r="F263" s="46"/>
      <c r="G263" s="43"/>
      <c r="H263" s="43"/>
      <c r="I263" s="43"/>
      <c r="J263" s="47">
        <f t="shared" si="8"/>
        <v>0</v>
      </c>
      <c r="K263" s="48"/>
      <c r="L263" s="48"/>
      <c r="M263" s="43"/>
      <c r="N263" s="43"/>
      <c r="O263" s="43"/>
      <c r="P263" s="43"/>
      <c r="Q263" s="43"/>
      <c r="R263" s="49"/>
      <c r="S263" s="43"/>
      <c r="T263" s="43"/>
      <c r="U263" s="48"/>
      <c r="V263" s="43"/>
      <c r="W263" s="32" t="s">
        <v>172</v>
      </c>
    </row>
    <row r="264" spans="1:23" x14ac:dyDescent="0.2">
      <c r="A264" s="43"/>
      <c r="B264" s="43"/>
      <c r="C264" s="43"/>
      <c r="D264" s="44"/>
      <c r="E264" s="45" t="str">
        <f t="shared" si="7"/>
        <v/>
      </c>
      <c r="F264" s="46"/>
      <c r="G264" s="43"/>
      <c r="H264" s="43"/>
      <c r="I264" s="43"/>
      <c r="J264" s="47">
        <f t="shared" si="8"/>
        <v>0</v>
      </c>
      <c r="K264" s="48"/>
      <c r="L264" s="48"/>
      <c r="M264" s="43"/>
      <c r="N264" s="43"/>
      <c r="O264" s="43"/>
      <c r="P264" s="43"/>
      <c r="Q264" s="43"/>
      <c r="R264" s="49"/>
      <c r="S264" s="43"/>
      <c r="T264" s="43"/>
      <c r="U264" s="48"/>
      <c r="V264" s="43"/>
      <c r="W264" s="32" t="s">
        <v>172</v>
      </c>
    </row>
    <row r="265" spans="1:23" x14ac:dyDescent="0.2">
      <c r="A265" s="43"/>
      <c r="B265" s="43"/>
      <c r="C265" s="43"/>
      <c r="D265" s="44"/>
      <c r="E265" s="45" t="str">
        <f t="shared" si="7"/>
        <v/>
      </c>
      <c r="F265" s="46"/>
      <c r="G265" s="43"/>
      <c r="H265" s="43"/>
      <c r="I265" s="43"/>
      <c r="J265" s="47">
        <f t="shared" si="8"/>
        <v>0</v>
      </c>
      <c r="K265" s="48"/>
      <c r="L265" s="48"/>
      <c r="M265" s="43"/>
      <c r="N265" s="43"/>
      <c r="O265" s="43"/>
      <c r="P265" s="43"/>
      <c r="Q265" s="43"/>
      <c r="R265" s="49"/>
      <c r="S265" s="43"/>
      <c r="T265" s="43"/>
      <c r="U265" s="48"/>
      <c r="V265" s="43"/>
      <c r="W265" s="32" t="s">
        <v>172</v>
      </c>
    </row>
    <row r="266" spans="1:23" x14ac:dyDescent="0.2">
      <c r="A266" s="43"/>
      <c r="B266" s="43"/>
      <c r="C266" s="43"/>
      <c r="D266" s="44"/>
      <c r="E266" s="45" t="str">
        <f t="shared" si="7"/>
        <v/>
      </c>
      <c r="F266" s="46"/>
      <c r="G266" s="43"/>
      <c r="H266" s="43"/>
      <c r="I266" s="43"/>
      <c r="J266" s="47">
        <f t="shared" si="8"/>
        <v>0</v>
      </c>
      <c r="K266" s="48"/>
      <c r="L266" s="48"/>
      <c r="M266" s="43"/>
      <c r="N266" s="43"/>
      <c r="O266" s="43"/>
      <c r="P266" s="43"/>
      <c r="Q266" s="43"/>
      <c r="R266" s="49"/>
      <c r="S266" s="43"/>
      <c r="T266" s="43"/>
      <c r="U266" s="48"/>
      <c r="V266" s="43"/>
      <c r="W266" s="32" t="s">
        <v>172</v>
      </c>
    </row>
    <row r="267" spans="1:23" x14ac:dyDescent="0.2">
      <c r="A267" s="43"/>
      <c r="B267" s="43"/>
      <c r="C267" s="43"/>
      <c r="D267" s="44"/>
      <c r="E267" s="45" t="str">
        <f t="shared" si="7"/>
        <v/>
      </c>
      <c r="F267" s="46"/>
      <c r="G267" s="43"/>
      <c r="H267" s="43"/>
      <c r="I267" s="43"/>
      <c r="J267" s="47">
        <f t="shared" si="8"/>
        <v>0</v>
      </c>
      <c r="K267" s="48"/>
      <c r="L267" s="48"/>
      <c r="M267" s="43"/>
      <c r="N267" s="43"/>
      <c r="O267" s="43"/>
      <c r="P267" s="43"/>
      <c r="Q267" s="43"/>
      <c r="R267" s="49"/>
      <c r="S267" s="43"/>
      <c r="T267" s="43"/>
      <c r="U267" s="48"/>
      <c r="V267" s="43"/>
      <c r="W267" s="32" t="s">
        <v>172</v>
      </c>
    </row>
    <row r="268" spans="1:23" x14ac:dyDescent="0.2">
      <c r="A268" s="43"/>
      <c r="B268" s="43"/>
      <c r="C268" s="43"/>
      <c r="D268" s="44"/>
      <c r="E268" s="45" t="str">
        <f t="shared" si="7"/>
        <v/>
      </c>
      <c r="F268" s="46"/>
      <c r="G268" s="43"/>
      <c r="H268" s="43"/>
      <c r="I268" s="43"/>
      <c r="J268" s="47">
        <f t="shared" si="8"/>
        <v>0</v>
      </c>
      <c r="K268" s="48"/>
      <c r="L268" s="48"/>
      <c r="M268" s="43"/>
      <c r="N268" s="43"/>
      <c r="O268" s="43"/>
      <c r="P268" s="43"/>
      <c r="Q268" s="43"/>
      <c r="R268" s="49"/>
      <c r="S268" s="43"/>
      <c r="T268" s="43"/>
      <c r="U268" s="48"/>
      <c r="V268" s="43"/>
      <c r="W268" s="32" t="s">
        <v>172</v>
      </c>
    </row>
    <row r="269" spans="1:23" x14ac:dyDescent="0.2">
      <c r="A269" s="43"/>
      <c r="B269" s="43"/>
      <c r="C269" s="43"/>
      <c r="D269" s="44"/>
      <c r="E269" s="45" t="str">
        <f t="shared" si="7"/>
        <v/>
      </c>
      <c r="F269" s="46"/>
      <c r="G269" s="43"/>
      <c r="H269" s="43"/>
      <c r="I269" s="43"/>
      <c r="J269" s="47">
        <f t="shared" si="8"/>
        <v>0</v>
      </c>
      <c r="K269" s="48"/>
      <c r="L269" s="48"/>
      <c r="M269" s="43"/>
      <c r="N269" s="43"/>
      <c r="O269" s="43"/>
      <c r="P269" s="43"/>
      <c r="Q269" s="43"/>
      <c r="R269" s="49"/>
      <c r="S269" s="43"/>
      <c r="T269" s="43"/>
      <c r="U269" s="48"/>
      <c r="V269" s="43"/>
      <c r="W269" s="32" t="s">
        <v>172</v>
      </c>
    </row>
    <row r="270" spans="1:23" x14ac:dyDescent="0.2">
      <c r="A270" s="43"/>
      <c r="B270" s="43"/>
      <c r="C270" s="43"/>
      <c r="D270" s="44"/>
      <c r="E270" s="45" t="str">
        <f t="shared" si="7"/>
        <v/>
      </c>
      <c r="F270" s="46"/>
      <c r="G270" s="43"/>
      <c r="H270" s="43"/>
      <c r="I270" s="43"/>
      <c r="J270" s="47">
        <f t="shared" si="8"/>
        <v>0</v>
      </c>
      <c r="K270" s="48"/>
      <c r="L270" s="48"/>
      <c r="M270" s="43"/>
      <c r="N270" s="43"/>
      <c r="O270" s="43"/>
      <c r="P270" s="43"/>
      <c r="Q270" s="43"/>
      <c r="R270" s="49"/>
      <c r="S270" s="43"/>
      <c r="T270" s="43"/>
      <c r="U270" s="48"/>
      <c r="V270" s="43"/>
      <c r="W270" s="32" t="s">
        <v>172</v>
      </c>
    </row>
    <row r="271" spans="1:23" x14ac:dyDescent="0.2">
      <c r="A271" s="43"/>
      <c r="B271" s="43"/>
      <c r="C271" s="43"/>
      <c r="D271" s="44"/>
      <c r="E271" s="45" t="str">
        <f t="shared" si="7"/>
        <v/>
      </c>
      <c r="F271" s="46"/>
      <c r="G271" s="43"/>
      <c r="H271" s="43"/>
      <c r="I271" s="43"/>
      <c r="J271" s="47">
        <f t="shared" si="8"/>
        <v>0</v>
      </c>
      <c r="K271" s="48"/>
      <c r="L271" s="48"/>
      <c r="M271" s="43"/>
      <c r="N271" s="43"/>
      <c r="O271" s="43"/>
      <c r="P271" s="43"/>
      <c r="Q271" s="43"/>
      <c r="R271" s="49"/>
      <c r="S271" s="43"/>
      <c r="T271" s="43"/>
      <c r="U271" s="48"/>
      <c r="V271" s="43"/>
      <c r="W271" s="32" t="s">
        <v>172</v>
      </c>
    </row>
    <row r="272" spans="1:23" x14ac:dyDescent="0.2">
      <c r="A272" s="43"/>
      <c r="B272" s="43"/>
      <c r="C272" s="43"/>
      <c r="D272" s="44"/>
      <c r="E272" s="45" t="str">
        <f t="shared" ref="E272:E335" si="9">+IF(D272="","",D272+30+1)</f>
        <v/>
      </c>
      <c r="F272" s="46"/>
      <c r="G272" s="43"/>
      <c r="H272" s="43"/>
      <c r="I272" s="43"/>
      <c r="J272" s="47">
        <f t="shared" ref="J272:J335" si="10">+K272+L272</f>
        <v>0</v>
      </c>
      <c r="K272" s="48"/>
      <c r="L272" s="48"/>
      <c r="M272" s="43"/>
      <c r="N272" s="43"/>
      <c r="O272" s="43"/>
      <c r="P272" s="43"/>
      <c r="Q272" s="43"/>
      <c r="R272" s="49"/>
      <c r="S272" s="43"/>
      <c r="T272" s="43"/>
      <c r="U272" s="48"/>
      <c r="V272" s="43"/>
      <c r="W272" s="32" t="s">
        <v>172</v>
      </c>
    </row>
    <row r="273" spans="1:23" x14ac:dyDescent="0.2">
      <c r="A273" s="43"/>
      <c r="B273" s="43"/>
      <c r="C273" s="43"/>
      <c r="D273" s="44"/>
      <c r="E273" s="45" t="str">
        <f t="shared" si="9"/>
        <v/>
      </c>
      <c r="F273" s="46"/>
      <c r="G273" s="43"/>
      <c r="H273" s="43"/>
      <c r="I273" s="43"/>
      <c r="J273" s="47">
        <f t="shared" si="10"/>
        <v>0</v>
      </c>
      <c r="K273" s="48"/>
      <c r="L273" s="48"/>
      <c r="M273" s="43"/>
      <c r="N273" s="43"/>
      <c r="O273" s="43"/>
      <c r="P273" s="43"/>
      <c r="Q273" s="43"/>
      <c r="R273" s="49"/>
      <c r="S273" s="43"/>
      <c r="T273" s="43"/>
      <c r="U273" s="48"/>
      <c r="V273" s="43"/>
      <c r="W273" s="32" t="s">
        <v>172</v>
      </c>
    </row>
    <row r="274" spans="1:23" x14ac:dyDescent="0.2">
      <c r="A274" s="43"/>
      <c r="B274" s="43"/>
      <c r="C274" s="43"/>
      <c r="D274" s="44"/>
      <c r="E274" s="45" t="str">
        <f t="shared" si="9"/>
        <v/>
      </c>
      <c r="F274" s="46"/>
      <c r="G274" s="43"/>
      <c r="H274" s="43"/>
      <c r="I274" s="43"/>
      <c r="J274" s="47">
        <f t="shared" si="10"/>
        <v>0</v>
      </c>
      <c r="K274" s="48"/>
      <c r="L274" s="48"/>
      <c r="M274" s="43"/>
      <c r="N274" s="43"/>
      <c r="O274" s="43"/>
      <c r="P274" s="43"/>
      <c r="Q274" s="43"/>
      <c r="R274" s="49"/>
      <c r="S274" s="43"/>
      <c r="T274" s="43"/>
      <c r="U274" s="48"/>
      <c r="V274" s="43"/>
      <c r="W274" s="32" t="s">
        <v>172</v>
      </c>
    </row>
    <row r="275" spans="1:23" x14ac:dyDescent="0.2">
      <c r="A275" s="43"/>
      <c r="B275" s="43"/>
      <c r="C275" s="43"/>
      <c r="D275" s="44"/>
      <c r="E275" s="45" t="str">
        <f t="shared" si="9"/>
        <v/>
      </c>
      <c r="F275" s="46"/>
      <c r="G275" s="43"/>
      <c r="H275" s="43"/>
      <c r="I275" s="43"/>
      <c r="J275" s="47">
        <f t="shared" si="10"/>
        <v>0</v>
      </c>
      <c r="K275" s="48"/>
      <c r="L275" s="48"/>
      <c r="M275" s="43"/>
      <c r="N275" s="43"/>
      <c r="O275" s="43"/>
      <c r="P275" s="43"/>
      <c r="Q275" s="43"/>
      <c r="R275" s="49"/>
      <c r="S275" s="43"/>
      <c r="T275" s="43"/>
      <c r="U275" s="48"/>
      <c r="V275" s="43"/>
      <c r="W275" s="32" t="s">
        <v>172</v>
      </c>
    </row>
    <row r="276" spans="1:23" x14ac:dyDescent="0.2">
      <c r="A276" s="43"/>
      <c r="B276" s="43"/>
      <c r="C276" s="43"/>
      <c r="D276" s="44"/>
      <c r="E276" s="45" t="str">
        <f t="shared" si="9"/>
        <v/>
      </c>
      <c r="F276" s="46"/>
      <c r="G276" s="43"/>
      <c r="H276" s="43"/>
      <c r="I276" s="43"/>
      <c r="J276" s="47">
        <f t="shared" si="10"/>
        <v>0</v>
      </c>
      <c r="K276" s="48"/>
      <c r="L276" s="48"/>
      <c r="M276" s="43"/>
      <c r="N276" s="43"/>
      <c r="O276" s="43"/>
      <c r="P276" s="43"/>
      <c r="Q276" s="43"/>
      <c r="R276" s="49"/>
      <c r="S276" s="43"/>
      <c r="T276" s="43"/>
      <c r="U276" s="48"/>
      <c r="V276" s="43"/>
      <c r="W276" s="32" t="s">
        <v>172</v>
      </c>
    </row>
    <row r="277" spans="1:23" x14ac:dyDescent="0.2">
      <c r="A277" s="43"/>
      <c r="B277" s="43"/>
      <c r="C277" s="43"/>
      <c r="D277" s="44"/>
      <c r="E277" s="45" t="str">
        <f t="shared" si="9"/>
        <v/>
      </c>
      <c r="F277" s="46"/>
      <c r="G277" s="43"/>
      <c r="H277" s="43"/>
      <c r="I277" s="43"/>
      <c r="J277" s="47">
        <f t="shared" si="10"/>
        <v>0</v>
      </c>
      <c r="K277" s="48"/>
      <c r="L277" s="48"/>
      <c r="M277" s="43"/>
      <c r="N277" s="43"/>
      <c r="O277" s="43"/>
      <c r="P277" s="43"/>
      <c r="Q277" s="43"/>
      <c r="R277" s="49"/>
      <c r="S277" s="43"/>
      <c r="T277" s="43"/>
      <c r="U277" s="48"/>
      <c r="V277" s="43"/>
      <c r="W277" s="32" t="s">
        <v>172</v>
      </c>
    </row>
    <row r="278" spans="1:23" x14ac:dyDescent="0.2">
      <c r="A278" s="43"/>
      <c r="B278" s="43"/>
      <c r="C278" s="43"/>
      <c r="D278" s="44"/>
      <c r="E278" s="45" t="str">
        <f t="shared" si="9"/>
        <v/>
      </c>
      <c r="F278" s="46"/>
      <c r="G278" s="43"/>
      <c r="H278" s="43"/>
      <c r="I278" s="43"/>
      <c r="J278" s="47">
        <f t="shared" si="10"/>
        <v>0</v>
      </c>
      <c r="K278" s="48"/>
      <c r="L278" s="48"/>
      <c r="M278" s="43"/>
      <c r="N278" s="43"/>
      <c r="O278" s="43"/>
      <c r="P278" s="43"/>
      <c r="Q278" s="43"/>
      <c r="R278" s="49"/>
      <c r="S278" s="43"/>
      <c r="T278" s="43"/>
      <c r="U278" s="48"/>
      <c r="V278" s="43"/>
      <c r="W278" s="32" t="s">
        <v>172</v>
      </c>
    </row>
    <row r="279" spans="1:23" x14ac:dyDescent="0.2">
      <c r="A279" s="43"/>
      <c r="B279" s="43"/>
      <c r="C279" s="43"/>
      <c r="D279" s="44"/>
      <c r="E279" s="45" t="str">
        <f t="shared" si="9"/>
        <v/>
      </c>
      <c r="F279" s="46"/>
      <c r="G279" s="43"/>
      <c r="H279" s="43"/>
      <c r="I279" s="43"/>
      <c r="J279" s="47">
        <f t="shared" si="10"/>
        <v>0</v>
      </c>
      <c r="K279" s="48"/>
      <c r="L279" s="48"/>
      <c r="M279" s="43"/>
      <c r="N279" s="43"/>
      <c r="O279" s="43"/>
      <c r="P279" s="43"/>
      <c r="Q279" s="43"/>
      <c r="R279" s="49"/>
      <c r="S279" s="43"/>
      <c r="T279" s="43"/>
      <c r="U279" s="48"/>
      <c r="V279" s="43"/>
      <c r="W279" s="32" t="s">
        <v>172</v>
      </c>
    </row>
    <row r="280" spans="1:23" x14ac:dyDescent="0.2">
      <c r="A280" s="43"/>
      <c r="B280" s="43"/>
      <c r="C280" s="43"/>
      <c r="D280" s="44"/>
      <c r="E280" s="45" t="str">
        <f t="shared" si="9"/>
        <v/>
      </c>
      <c r="F280" s="46"/>
      <c r="G280" s="43"/>
      <c r="H280" s="43"/>
      <c r="I280" s="43"/>
      <c r="J280" s="47">
        <f t="shared" si="10"/>
        <v>0</v>
      </c>
      <c r="K280" s="48"/>
      <c r="L280" s="48"/>
      <c r="M280" s="43"/>
      <c r="N280" s="43"/>
      <c r="O280" s="43"/>
      <c r="P280" s="43"/>
      <c r="Q280" s="43"/>
      <c r="R280" s="49"/>
      <c r="S280" s="43"/>
      <c r="T280" s="43"/>
      <c r="U280" s="48"/>
      <c r="V280" s="43"/>
      <c r="W280" s="32" t="s">
        <v>172</v>
      </c>
    </row>
    <row r="281" spans="1:23" x14ac:dyDescent="0.2">
      <c r="A281" s="43"/>
      <c r="B281" s="43"/>
      <c r="C281" s="43"/>
      <c r="D281" s="44"/>
      <c r="E281" s="45" t="str">
        <f t="shared" si="9"/>
        <v/>
      </c>
      <c r="F281" s="46"/>
      <c r="G281" s="43"/>
      <c r="H281" s="43"/>
      <c r="I281" s="43"/>
      <c r="J281" s="47">
        <f t="shared" si="10"/>
        <v>0</v>
      </c>
      <c r="K281" s="48"/>
      <c r="L281" s="48"/>
      <c r="M281" s="43"/>
      <c r="N281" s="43"/>
      <c r="O281" s="43"/>
      <c r="P281" s="43"/>
      <c r="Q281" s="43"/>
      <c r="R281" s="49"/>
      <c r="S281" s="43"/>
      <c r="T281" s="43"/>
      <c r="U281" s="48"/>
      <c r="V281" s="43"/>
      <c r="W281" s="32" t="s">
        <v>172</v>
      </c>
    </row>
    <row r="282" spans="1:23" x14ac:dyDescent="0.2">
      <c r="A282" s="43"/>
      <c r="B282" s="43"/>
      <c r="C282" s="43"/>
      <c r="D282" s="44"/>
      <c r="E282" s="45" t="str">
        <f t="shared" si="9"/>
        <v/>
      </c>
      <c r="F282" s="46"/>
      <c r="G282" s="43"/>
      <c r="H282" s="43"/>
      <c r="I282" s="43"/>
      <c r="J282" s="47">
        <f t="shared" si="10"/>
        <v>0</v>
      </c>
      <c r="K282" s="48"/>
      <c r="L282" s="48"/>
      <c r="M282" s="43"/>
      <c r="N282" s="43"/>
      <c r="O282" s="43"/>
      <c r="P282" s="43"/>
      <c r="Q282" s="43"/>
      <c r="R282" s="49"/>
      <c r="S282" s="43"/>
      <c r="T282" s="43"/>
      <c r="U282" s="48"/>
      <c r="V282" s="43"/>
      <c r="W282" s="32" t="s">
        <v>172</v>
      </c>
    </row>
    <row r="283" spans="1:23" x14ac:dyDescent="0.2">
      <c r="A283" s="43"/>
      <c r="B283" s="43"/>
      <c r="C283" s="43"/>
      <c r="D283" s="44"/>
      <c r="E283" s="45" t="str">
        <f t="shared" si="9"/>
        <v/>
      </c>
      <c r="F283" s="46"/>
      <c r="G283" s="43"/>
      <c r="H283" s="43"/>
      <c r="I283" s="43"/>
      <c r="J283" s="47">
        <f t="shared" si="10"/>
        <v>0</v>
      </c>
      <c r="K283" s="48"/>
      <c r="L283" s="48"/>
      <c r="M283" s="43"/>
      <c r="N283" s="43"/>
      <c r="O283" s="43"/>
      <c r="P283" s="43"/>
      <c r="Q283" s="43"/>
      <c r="R283" s="49"/>
      <c r="S283" s="43"/>
      <c r="T283" s="43"/>
      <c r="U283" s="48"/>
      <c r="V283" s="43"/>
      <c r="W283" s="32" t="s">
        <v>172</v>
      </c>
    </row>
    <row r="284" spans="1:23" x14ac:dyDescent="0.2">
      <c r="A284" s="43"/>
      <c r="B284" s="43"/>
      <c r="C284" s="43"/>
      <c r="D284" s="44"/>
      <c r="E284" s="45" t="str">
        <f t="shared" si="9"/>
        <v/>
      </c>
      <c r="F284" s="46"/>
      <c r="G284" s="43"/>
      <c r="H284" s="43"/>
      <c r="I284" s="43"/>
      <c r="J284" s="47">
        <f t="shared" si="10"/>
        <v>0</v>
      </c>
      <c r="K284" s="48"/>
      <c r="L284" s="48"/>
      <c r="M284" s="43"/>
      <c r="N284" s="43"/>
      <c r="O284" s="43"/>
      <c r="P284" s="43"/>
      <c r="Q284" s="43"/>
      <c r="R284" s="49"/>
      <c r="S284" s="43"/>
      <c r="T284" s="43"/>
      <c r="U284" s="48"/>
      <c r="V284" s="43"/>
      <c r="W284" s="32" t="s">
        <v>172</v>
      </c>
    </row>
    <row r="285" spans="1:23" x14ac:dyDescent="0.2">
      <c r="A285" s="43"/>
      <c r="B285" s="43"/>
      <c r="C285" s="43"/>
      <c r="D285" s="44"/>
      <c r="E285" s="45" t="str">
        <f t="shared" si="9"/>
        <v/>
      </c>
      <c r="F285" s="46"/>
      <c r="G285" s="43"/>
      <c r="H285" s="43"/>
      <c r="I285" s="43"/>
      <c r="J285" s="47">
        <f t="shared" si="10"/>
        <v>0</v>
      </c>
      <c r="K285" s="48"/>
      <c r="L285" s="48"/>
      <c r="M285" s="43"/>
      <c r="N285" s="43"/>
      <c r="O285" s="43"/>
      <c r="P285" s="43"/>
      <c r="Q285" s="43"/>
      <c r="R285" s="49"/>
      <c r="S285" s="43"/>
      <c r="T285" s="43"/>
      <c r="U285" s="48"/>
      <c r="V285" s="43"/>
      <c r="W285" s="32" t="s">
        <v>172</v>
      </c>
    </row>
    <row r="286" spans="1:23" x14ac:dyDescent="0.2">
      <c r="A286" s="43"/>
      <c r="B286" s="43"/>
      <c r="C286" s="43"/>
      <c r="D286" s="44"/>
      <c r="E286" s="45" t="str">
        <f t="shared" si="9"/>
        <v/>
      </c>
      <c r="F286" s="46"/>
      <c r="G286" s="43"/>
      <c r="H286" s="43"/>
      <c r="I286" s="43"/>
      <c r="J286" s="47">
        <f t="shared" si="10"/>
        <v>0</v>
      </c>
      <c r="K286" s="48"/>
      <c r="L286" s="48"/>
      <c r="M286" s="43"/>
      <c r="N286" s="43"/>
      <c r="O286" s="43"/>
      <c r="P286" s="43"/>
      <c r="Q286" s="43"/>
      <c r="R286" s="49"/>
      <c r="S286" s="43"/>
      <c r="T286" s="43"/>
      <c r="U286" s="48"/>
      <c r="V286" s="43"/>
      <c r="W286" s="32" t="s">
        <v>172</v>
      </c>
    </row>
    <row r="287" spans="1:23" x14ac:dyDescent="0.2">
      <c r="A287" s="43"/>
      <c r="B287" s="43"/>
      <c r="C287" s="43"/>
      <c r="D287" s="44"/>
      <c r="E287" s="45" t="str">
        <f t="shared" si="9"/>
        <v/>
      </c>
      <c r="F287" s="46"/>
      <c r="G287" s="43"/>
      <c r="H287" s="43"/>
      <c r="I287" s="43"/>
      <c r="J287" s="47">
        <f t="shared" si="10"/>
        <v>0</v>
      </c>
      <c r="K287" s="48"/>
      <c r="L287" s="48"/>
      <c r="M287" s="43"/>
      <c r="N287" s="43"/>
      <c r="O287" s="43"/>
      <c r="P287" s="43"/>
      <c r="Q287" s="43"/>
      <c r="R287" s="49"/>
      <c r="S287" s="43"/>
      <c r="T287" s="43"/>
      <c r="U287" s="48"/>
      <c r="V287" s="43"/>
      <c r="W287" s="32" t="s">
        <v>172</v>
      </c>
    </row>
    <row r="288" spans="1:23" x14ac:dyDescent="0.2">
      <c r="A288" s="43"/>
      <c r="B288" s="43"/>
      <c r="C288" s="43"/>
      <c r="D288" s="44"/>
      <c r="E288" s="45" t="str">
        <f t="shared" si="9"/>
        <v/>
      </c>
      <c r="F288" s="46"/>
      <c r="G288" s="43"/>
      <c r="H288" s="43"/>
      <c r="I288" s="43"/>
      <c r="J288" s="47">
        <f t="shared" si="10"/>
        <v>0</v>
      </c>
      <c r="K288" s="48"/>
      <c r="L288" s="48"/>
      <c r="M288" s="43"/>
      <c r="N288" s="43"/>
      <c r="O288" s="43"/>
      <c r="P288" s="43"/>
      <c r="Q288" s="43"/>
      <c r="R288" s="49"/>
      <c r="S288" s="43"/>
      <c r="T288" s="43"/>
      <c r="U288" s="48"/>
      <c r="V288" s="43"/>
      <c r="W288" s="32" t="s">
        <v>172</v>
      </c>
    </row>
    <row r="289" spans="1:23" x14ac:dyDescent="0.2">
      <c r="A289" s="43"/>
      <c r="B289" s="43"/>
      <c r="C289" s="43"/>
      <c r="D289" s="44"/>
      <c r="E289" s="45" t="str">
        <f t="shared" si="9"/>
        <v/>
      </c>
      <c r="F289" s="46"/>
      <c r="G289" s="43"/>
      <c r="H289" s="43"/>
      <c r="I289" s="43"/>
      <c r="J289" s="47">
        <f t="shared" si="10"/>
        <v>0</v>
      </c>
      <c r="K289" s="48"/>
      <c r="L289" s="48"/>
      <c r="M289" s="43"/>
      <c r="N289" s="43"/>
      <c r="O289" s="43"/>
      <c r="P289" s="43"/>
      <c r="Q289" s="43"/>
      <c r="R289" s="49"/>
      <c r="S289" s="43"/>
      <c r="T289" s="43"/>
      <c r="U289" s="48"/>
      <c r="V289" s="43"/>
      <c r="W289" s="32" t="s">
        <v>172</v>
      </c>
    </row>
    <row r="290" spans="1:23" x14ac:dyDescent="0.2">
      <c r="A290" s="43"/>
      <c r="B290" s="43"/>
      <c r="C290" s="43"/>
      <c r="D290" s="44"/>
      <c r="E290" s="45" t="str">
        <f t="shared" si="9"/>
        <v/>
      </c>
      <c r="F290" s="46"/>
      <c r="G290" s="43"/>
      <c r="H290" s="43"/>
      <c r="I290" s="43"/>
      <c r="J290" s="47">
        <f t="shared" si="10"/>
        <v>0</v>
      </c>
      <c r="K290" s="48"/>
      <c r="L290" s="48"/>
      <c r="M290" s="43"/>
      <c r="N290" s="43"/>
      <c r="O290" s="43"/>
      <c r="P290" s="43"/>
      <c r="Q290" s="43"/>
      <c r="R290" s="49"/>
      <c r="S290" s="43"/>
      <c r="T290" s="43"/>
      <c r="U290" s="48"/>
      <c r="V290" s="43"/>
      <c r="W290" s="32" t="s">
        <v>172</v>
      </c>
    </row>
    <row r="291" spans="1:23" x14ac:dyDescent="0.2">
      <c r="A291" s="43"/>
      <c r="B291" s="43"/>
      <c r="C291" s="43"/>
      <c r="D291" s="44"/>
      <c r="E291" s="45" t="str">
        <f t="shared" si="9"/>
        <v/>
      </c>
      <c r="F291" s="46"/>
      <c r="G291" s="43"/>
      <c r="H291" s="43"/>
      <c r="I291" s="43"/>
      <c r="J291" s="47">
        <f t="shared" si="10"/>
        <v>0</v>
      </c>
      <c r="K291" s="48"/>
      <c r="L291" s="48"/>
      <c r="M291" s="43"/>
      <c r="N291" s="43"/>
      <c r="O291" s="43"/>
      <c r="P291" s="43"/>
      <c r="Q291" s="43"/>
      <c r="R291" s="49"/>
      <c r="S291" s="43"/>
      <c r="T291" s="43"/>
      <c r="U291" s="48"/>
      <c r="V291" s="43"/>
      <c r="W291" s="32" t="s">
        <v>172</v>
      </c>
    </row>
    <row r="292" spans="1:23" x14ac:dyDescent="0.2">
      <c r="A292" s="43"/>
      <c r="B292" s="43"/>
      <c r="C292" s="43"/>
      <c r="D292" s="44"/>
      <c r="E292" s="45" t="str">
        <f t="shared" si="9"/>
        <v/>
      </c>
      <c r="F292" s="46"/>
      <c r="G292" s="43"/>
      <c r="H292" s="43"/>
      <c r="I292" s="43"/>
      <c r="J292" s="47">
        <f t="shared" si="10"/>
        <v>0</v>
      </c>
      <c r="K292" s="48"/>
      <c r="L292" s="48"/>
      <c r="M292" s="43"/>
      <c r="N292" s="43"/>
      <c r="O292" s="43"/>
      <c r="P292" s="43"/>
      <c r="Q292" s="43"/>
      <c r="R292" s="49"/>
      <c r="S292" s="43"/>
      <c r="T292" s="43"/>
      <c r="U292" s="48"/>
      <c r="V292" s="43"/>
      <c r="W292" s="32" t="s">
        <v>172</v>
      </c>
    </row>
    <row r="293" spans="1:23" x14ac:dyDescent="0.2">
      <c r="A293" s="43"/>
      <c r="B293" s="43"/>
      <c r="C293" s="43"/>
      <c r="D293" s="44"/>
      <c r="E293" s="45" t="str">
        <f t="shared" si="9"/>
        <v/>
      </c>
      <c r="F293" s="46"/>
      <c r="G293" s="43"/>
      <c r="H293" s="43"/>
      <c r="I293" s="43"/>
      <c r="J293" s="47">
        <f t="shared" si="10"/>
        <v>0</v>
      </c>
      <c r="K293" s="48"/>
      <c r="L293" s="48"/>
      <c r="M293" s="43"/>
      <c r="N293" s="43"/>
      <c r="O293" s="43"/>
      <c r="P293" s="43"/>
      <c r="Q293" s="43"/>
      <c r="R293" s="49"/>
      <c r="S293" s="43"/>
      <c r="T293" s="43"/>
      <c r="U293" s="48"/>
      <c r="V293" s="43"/>
      <c r="W293" s="32" t="s">
        <v>172</v>
      </c>
    </row>
    <row r="294" spans="1:23" x14ac:dyDescent="0.2">
      <c r="A294" s="43"/>
      <c r="B294" s="43"/>
      <c r="C294" s="43"/>
      <c r="D294" s="44"/>
      <c r="E294" s="45" t="str">
        <f t="shared" si="9"/>
        <v/>
      </c>
      <c r="F294" s="46"/>
      <c r="G294" s="43"/>
      <c r="H294" s="43"/>
      <c r="I294" s="43"/>
      <c r="J294" s="47">
        <f t="shared" si="10"/>
        <v>0</v>
      </c>
      <c r="K294" s="48"/>
      <c r="L294" s="48"/>
      <c r="M294" s="43"/>
      <c r="N294" s="43"/>
      <c r="O294" s="43"/>
      <c r="P294" s="43"/>
      <c r="Q294" s="43"/>
      <c r="R294" s="49"/>
      <c r="S294" s="43"/>
      <c r="T294" s="43"/>
      <c r="U294" s="48"/>
      <c r="V294" s="43"/>
      <c r="W294" s="32" t="s">
        <v>172</v>
      </c>
    </row>
    <row r="295" spans="1:23" x14ac:dyDescent="0.2">
      <c r="A295" s="43"/>
      <c r="B295" s="43"/>
      <c r="C295" s="43"/>
      <c r="D295" s="44"/>
      <c r="E295" s="45" t="str">
        <f t="shared" si="9"/>
        <v/>
      </c>
      <c r="F295" s="46"/>
      <c r="G295" s="43"/>
      <c r="H295" s="43"/>
      <c r="I295" s="43"/>
      <c r="J295" s="47">
        <f t="shared" si="10"/>
        <v>0</v>
      </c>
      <c r="K295" s="48"/>
      <c r="L295" s="48"/>
      <c r="M295" s="43"/>
      <c r="N295" s="43"/>
      <c r="O295" s="43"/>
      <c r="P295" s="43"/>
      <c r="Q295" s="43"/>
      <c r="R295" s="49"/>
      <c r="S295" s="43"/>
      <c r="T295" s="43"/>
      <c r="U295" s="48"/>
      <c r="V295" s="43"/>
      <c r="W295" s="32" t="s">
        <v>172</v>
      </c>
    </row>
    <row r="296" spans="1:23" x14ac:dyDescent="0.2">
      <c r="A296" s="43"/>
      <c r="B296" s="43"/>
      <c r="C296" s="43"/>
      <c r="D296" s="44"/>
      <c r="E296" s="45" t="str">
        <f t="shared" si="9"/>
        <v/>
      </c>
      <c r="F296" s="46"/>
      <c r="G296" s="43"/>
      <c r="H296" s="43"/>
      <c r="I296" s="43"/>
      <c r="J296" s="47">
        <f t="shared" si="10"/>
        <v>0</v>
      </c>
      <c r="K296" s="48"/>
      <c r="L296" s="48"/>
      <c r="M296" s="43"/>
      <c r="N296" s="43"/>
      <c r="O296" s="43"/>
      <c r="P296" s="43"/>
      <c r="Q296" s="43"/>
      <c r="R296" s="49"/>
      <c r="S296" s="43"/>
      <c r="T296" s="43"/>
      <c r="U296" s="48"/>
      <c r="V296" s="43"/>
      <c r="W296" s="32" t="s">
        <v>172</v>
      </c>
    </row>
    <row r="297" spans="1:23" x14ac:dyDescent="0.2">
      <c r="A297" s="43"/>
      <c r="B297" s="43"/>
      <c r="C297" s="43"/>
      <c r="D297" s="44"/>
      <c r="E297" s="45" t="str">
        <f t="shared" si="9"/>
        <v/>
      </c>
      <c r="F297" s="46"/>
      <c r="G297" s="43"/>
      <c r="H297" s="43"/>
      <c r="I297" s="43"/>
      <c r="J297" s="47">
        <f t="shared" si="10"/>
        <v>0</v>
      </c>
      <c r="K297" s="48"/>
      <c r="L297" s="48"/>
      <c r="M297" s="43"/>
      <c r="N297" s="43"/>
      <c r="O297" s="43"/>
      <c r="P297" s="43"/>
      <c r="Q297" s="43"/>
      <c r="R297" s="49"/>
      <c r="S297" s="43"/>
      <c r="T297" s="43"/>
      <c r="U297" s="48"/>
      <c r="V297" s="43"/>
      <c r="W297" s="32" t="s">
        <v>172</v>
      </c>
    </row>
    <row r="298" spans="1:23" x14ac:dyDescent="0.2">
      <c r="A298" s="43"/>
      <c r="B298" s="43"/>
      <c r="C298" s="43"/>
      <c r="D298" s="44"/>
      <c r="E298" s="45" t="str">
        <f t="shared" si="9"/>
        <v/>
      </c>
      <c r="F298" s="46"/>
      <c r="G298" s="43"/>
      <c r="H298" s="43"/>
      <c r="I298" s="43"/>
      <c r="J298" s="47">
        <f t="shared" si="10"/>
        <v>0</v>
      </c>
      <c r="K298" s="48"/>
      <c r="L298" s="48"/>
      <c r="M298" s="43"/>
      <c r="N298" s="43"/>
      <c r="O298" s="43"/>
      <c r="P298" s="43"/>
      <c r="Q298" s="43"/>
      <c r="R298" s="49"/>
      <c r="S298" s="43"/>
      <c r="T298" s="43"/>
      <c r="U298" s="48"/>
      <c r="V298" s="43"/>
      <c r="W298" s="32" t="s">
        <v>172</v>
      </c>
    </row>
    <row r="299" spans="1:23" x14ac:dyDescent="0.2">
      <c r="A299" s="43"/>
      <c r="B299" s="43"/>
      <c r="C299" s="43"/>
      <c r="D299" s="44"/>
      <c r="E299" s="45" t="str">
        <f t="shared" si="9"/>
        <v/>
      </c>
      <c r="F299" s="46"/>
      <c r="G299" s="43"/>
      <c r="H299" s="43"/>
      <c r="I299" s="43"/>
      <c r="J299" s="47">
        <f t="shared" si="10"/>
        <v>0</v>
      </c>
      <c r="K299" s="48"/>
      <c r="L299" s="48"/>
      <c r="M299" s="43"/>
      <c r="N299" s="43"/>
      <c r="O299" s="43"/>
      <c r="P299" s="43"/>
      <c r="Q299" s="43"/>
      <c r="R299" s="49"/>
      <c r="S299" s="43"/>
      <c r="T299" s="43"/>
      <c r="U299" s="48"/>
      <c r="V299" s="43"/>
      <c r="W299" s="32" t="s">
        <v>172</v>
      </c>
    </row>
    <row r="300" spans="1:23" x14ac:dyDescent="0.2">
      <c r="A300" s="43"/>
      <c r="B300" s="43"/>
      <c r="C300" s="43"/>
      <c r="D300" s="44"/>
      <c r="E300" s="45" t="str">
        <f t="shared" si="9"/>
        <v/>
      </c>
      <c r="F300" s="46"/>
      <c r="G300" s="43"/>
      <c r="H300" s="43"/>
      <c r="I300" s="43"/>
      <c r="J300" s="47">
        <f t="shared" si="10"/>
        <v>0</v>
      </c>
      <c r="K300" s="48"/>
      <c r="L300" s="48"/>
      <c r="M300" s="43"/>
      <c r="N300" s="43"/>
      <c r="O300" s="43"/>
      <c r="P300" s="43"/>
      <c r="Q300" s="43"/>
      <c r="R300" s="49"/>
      <c r="S300" s="43"/>
      <c r="T300" s="43"/>
      <c r="U300" s="48"/>
      <c r="V300" s="43"/>
      <c r="W300" s="32" t="s">
        <v>172</v>
      </c>
    </row>
    <row r="301" spans="1:23" x14ac:dyDescent="0.2">
      <c r="A301" s="43"/>
      <c r="B301" s="43"/>
      <c r="C301" s="43"/>
      <c r="D301" s="44"/>
      <c r="E301" s="45" t="str">
        <f t="shared" si="9"/>
        <v/>
      </c>
      <c r="F301" s="46"/>
      <c r="G301" s="43"/>
      <c r="H301" s="43"/>
      <c r="I301" s="43"/>
      <c r="J301" s="47">
        <f t="shared" si="10"/>
        <v>0</v>
      </c>
      <c r="K301" s="48"/>
      <c r="L301" s="48"/>
      <c r="M301" s="43"/>
      <c r="N301" s="43"/>
      <c r="O301" s="43"/>
      <c r="P301" s="43"/>
      <c r="Q301" s="43"/>
      <c r="R301" s="49"/>
      <c r="S301" s="43"/>
      <c r="T301" s="43"/>
      <c r="U301" s="48"/>
      <c r="V301" s="43"/>
      <c r="W301" s="32" t="s">
        <v>172</v>
      </c>
    </row>
    <row r="302" spans="1:23" x14ac:dyDescent="0.2">
      <c r="A302" s="43"/>
      <c r="B302" s="43"/>
      <c r="C302" s="43"/>
      <c r="D302" s="44"/>
      <c r="E302" s="45" t="str">
        <f t="shared" si="9"/>
        <v/>
      </c>
      <c r="F302" s="46"/>
      <c r="G302" s="43"/>
      <c r="H302" s="43"/>
      <c r="I302" s="43"/>
      <c r="J302" s="47">
        <f t="shared" si="10"/>
        <v>0</v>
      </c>
      <c r="K302" s="48"/>
      <c r="L302" s="48"/>
      <c r="M302" s="43"/>
      <c r="N302" s="43"/>
      <c r="O302" s="43"/>
      <c r="P302" s="43"/>
      <c r="Q302" s="43"/>
      <c r="R302" s="49"/>
      <c r="S302" s="43"/>
      <c r="T302" s="43"/>
      <c r="U302" s="48"/>
      <c r="V302" s="43"/>
      <c r="W302" s="32" t="s">
        <v>172</v>
      </c>
    </row>
    <row r="303" spans="1:23" x14ac:dyDescent="0.2">
      <c r="A303" s="43"/>
      <c r="B303" s="43"/>
      <c r="C303" s="43"/>
      <c r="D303" s="44"/>
      <c r="E303" s="45" t="str">
        <f t="shared" si="9"/>
        <v/>
      </c>
      <c r="F303" s="46"/>
      <c r="G303" s="43"/>
      <c r="H303" s="43"/>
      <c r="I303" s="43"/>
      <c r="J303" s="47">
        <f t="shared" si="10"/>
        <v>0</v>
      </c>
      <c r="K303" s="48"/>
      <c r="L303" s="48"/>
      <c r="M303" s="43"/>
      <c r="N303" s="43"/>
      <c r="O303" s="43"/>
      <c r="P303" s="43"/>
      <c r="Q303" s="43"/>
      <c r="R303" s="49"/>
      <c r="S303" s="43"/>
      <c r="T303" s="43"/>
      <c r="U303" s="48"/>
      <c r="V303" s="43"/>
      <c r="W303" s="32" t="s">
        <v>172</v>
      </c>
    </row>
    <row r="304" spans="1:23" x14ac:dyDescent="0.2">
      <c r="A304" s="43"/>
      <c r="B304" s="43"/>
      <c r="C304" s="43"/>
      <c r="D304" s="44"/>
      <c r="E304" s="45" t="str">
        <f t="shared" si="9"/>
        <v/>
      </c>
      <c r="F304" s="46"/>
      <c r="G304" s="43"/>
      <c r="H304" s="43"/>
      <c r="I304" s="43"/>
      <c r="J304" s="47">
        <f t="shared" si="10"/>
        <v>0</v>
      </c>
      <c r="K304" s="48"/>
      <c r="L304" s="48"/>
      <c r="M304" s="43"/>
      <c r="N304" s="43"/>
      <c r="O304" s="43"/>
      <c r="P304" s="43"/>
      <c r="Q304" s="43"/>
      <c r="R304" s="49"/>
      <c r="S304" s="43"/>
      <c r="T304" s="43"/>
      <c r="U304" s="48"/>
      <c r="V304" s="43"/>
      <c r="W304" s="32" t="s">
        <v>172</v>
      </c>
    </row>
    <row r="305" spans="1:23" x14ac:dyDescent="0.2">
      <c r="A305" s="43"/>
      <c r="B305" s="43"/>
      <c r="C305" s="43"/>
      <c r="D305" s="44"/>
      <c r="E305" s="45" t="str">
        <f t="shared" si="9"/>
        <v/>
      </c>
      <c r="F305" s="46"/>
      <c r="G305" s="43"/>
      <c r="H305" s="43"/>
      <c r="I305" s="43"/>
      <c r="J305" s="47">
        <f t="shared" si="10"/>
        <v>0</v>
      </c>
      <c r="K305" s="48"/>
      <c r="L305" s="48"/>
      <c r="M305" s="43"/>
      <c r="N305" s="43"/>
      <c r="O305" s="43"/>
      <c r="P305" s="43"/>
      <c r="Q305" s="43"/>
      <c r="R305" s="49"/>
      <c r="S305" s="43"/>
      <c r="T305" s="43"/>
      <c r="U305" s="48"/>
      <c r="V305" s="43"/>
      <c r="W305" s="32" t="s">
        <v>172</v>
      </c>
    </row>
    <row r="306" spans="1:23" x14ac:dyDescent="0.2">
      <c r="A306" s="43"/>
      <c r="B306" s="43"/>
      <c r="C306" s="43"/>
      <c r="D306" s="44"/>
      <c r="E306" s="45" t="str">
        <f t="shared" si="9"/>
        <v/>
      </c>
      <c r="F306" s="46"/>
      <c r="G306" s="43"/>
      <c r="H306" s="43"/>
      <c r="I306" s="43"/>
      <c r="J306" s="47">
        <f t="shared" si="10"/>
        <v>0</v>
      </c>
      <c r="K306" s="48"/>
      <c r="L306" s="48"/>
      <c r="M306" s="43"/>
      <c r="N306" s="43"/>
      <c r="O306" s="43"/>
      <c r="P306" s="43"/>
      <c r="Q306" s="43"/>
      <c r="R306" s="49"/>
      <c r="S306" s="43"/>
      <c r="T306" s="43"/>
      <c r="U306" s="48"/>
      <c r="V306" s="43"/>
      <c r="W306" s="32" t="s">
        <v>172</v>
      </c>
    </row>
    <row r="307" spans="1:23" x14ac:dyDescent="0.2">
      <c r="A307" s="43"/>
      <c r="B307" s="43"/>
      <c r="C307" s="43"/>
      <c r="D307" s="44"/>
      <c r="E307" s="45" t="str">
        <f t="shared" si="9"/>
        <v/>
      </c>
      <c r="F307" s="46"/>
      <c r="G307" s="43"/>
      <c r="H307" s="43"/>
      <c r="I307" s="43"/>
      <c r="J307" s="47">
        <f t="shared" si="10"/>
        <v>0</v>
      </c>
      <c r="K307" s="48"/>
      <c r="L307" s="48"/>
      <c r="M307" s="43"/>
      <c r="N307" s="43"/>
      <c r="O307" s="43"/>
      <c r="P307" s="43"/>
      <c r="Q307" s="43"/>
      <c r="R307" s="49"/>
      <c r="S307" s="43"/>
      <c r="T307" s="43"/>
      <c r="U307" s="48"/>
      <c r="V307" s="43"/>
      <c r="W307" s="32" t="s">
        <v>172</v>
      </c>
    </row>
    <row r="308" spans="1:23" x14ac:dyDescent="0.2">
      <c r="A308" s="43"/>
      <c r="B308" s="43"/>
      <c r="C308" s="43"/>
      <c r="D308" s="44"/>
      <c r="E308" s="45" t="str">
        <f t="shared" si="9"/>
        <v/>
      </c>
      <c r="F308" s="46"/>
      <c r="G308" s="43"/>
      <c r="H308" s="43"/>
      <c r="I308" s="43"/>
      <c r="J308" s="47">
        <f t="shared" si="10"/>
        <v>0</v>
      </c>
      <c r="K308" s="48"/>
      <c r="L308" s="48"/>
      <c r="M308" s="43"/>
      <c r="N308" s="43"/>
      <c r="O308" s="43"/>
      <c r="P308" s="43"/>
      <c r="Q308" s="43"/>
      <c r="R308" s="49"/>
      <c r="S308" s="43"/>
      <c r="T308" s="43"/>
      <c r="U308" s="48"/>
      <c r="V308" s="43"/>
      <c r="W308" s="32" t="s">
        <v>172</v>
      </c>
    </row>
    <row r="309" spans="1:23" x14ac:dyDescent="0.2">
      <c r="A309" s="43"/>
      <c r="B309" s="43"/>
      <c r="C309" s="43"/>
      <c r="D309" s="44"/>
      <c r="E309" s="45" t="str">
        <f t="shared" si="9"/>
        <v/>
      </c>
      <c r="F309" s="46"/>
      <c r="G309" s="43"/>
      <c r="H309" s="43"/>
      <c r="I309" s="43"/>
      <c r="J309" s="47">
        <f t="shared" si="10"/>
        <v>0</v>
      </c>
      <c r="K309" s="48"/>
      <c r="L309" s="48"/>
      <c r="M309" s="43"/>
      <c r="N309" s="43"/>
      <c r="O309" s="43"/>
      <c r="P309" s="43"/>
      <c r="Q309" s="43"/>
      <c r="R309" s="49"/>
      <c r="S309" s="43"/>
      <c r="T309" s="43"/>
      <c r="U309" s="48"/>
      <c r="V309" s="43"/>
      <c r="W309" s="32" t="s">
        <v>172</v>
      </c>
    </row>
    <row r="310" spans="1:23" x14ac:dyDescent="0.2">
      <c r="A310" s="43"/>
      <c r="B310" s="43"/>
      <c r="C310" s="43"/>
      <c r="D310" s="44"/>
      <c r="E310" s="45" t="str">
        <f t="shared" si="9"/>
        <v/>
      </c>
      <c r="F310" s="46"/>
      <c r="G310" s="43"/>
      <c r="H310" s="43"/>
      <c r="I310" s="43"/>
      <c r="J310" s="47">
        <f t="shared" si="10"/>
        <v>0</v>
      </c>
      <c r="K310" s="48"/>
      <c r="L310" s="48"/>
      <c r="M310" s="43"/>
      <c r="N310" s="43"/>
      <c r="O310" s="43"/>
      <c r="P310" s="43"/>
      <c r="Q310" s="43"/>
      <c r="R310" s="49"/>
      <c r="S310" s="43"/>
      <c r="T310" s="43"/>
      <c r="U310" s="48"/>
      <c r="V310" s="43"/>
      <c r="W310" s="32" t="s">
        <v>172</v>
      </c>
    </row>
    <row r="311" spans="1:23" x14ac:dyDescent="0.2">
      <c r="A311" s="43"/>
      <c r="B311" s="43"/>
      <c r="C311" s="43"/>
      <c r="D311" s="44"/>
      <c r="E311" s="45" t="str">
        <f t="shared" si="9"/>
        <v/>
      </c>
      <c r="F311" s="46"/>
      <c r="G311" s="43"/>
      <c r="H311" s="43"/>
      <c r="I311" s="43"/>
      <c r="J311" s="47">
        <f t="shared" si="10"/>
        <v>0</v>
      </c>
      <c r="K311" s="48"/>
      <c r="L311" s="48"/>
      <c r="M311" s="43"/>
      <c r="N311" s="43"/>
      <c r="O311" s="43"/>
      <c r="P311" s="43"/>
      <c r="Q311" s="43"/>
      <c r="R311" s="49"/>
      <c r="S311" s="43"/>
      <c r="T311" s="43"/>
      <c r="U311" s="48"/>
      <c r="V311" s="43"/>
      <c r="W311" s="32" t="s">
        <v>172</v>
      </c>
    </row>
    <row r="312" spans="1:23" x14ac:dyDescent="0.2">
      <c r="A312" s="43"/>
      <c r="B312" s="43"/>
      <c r="C312" s="43"/>
      <c r="D312" s="44"/>
      <c r="E312" s="45" t="str">
        <f t="shared" si="9"/>
        <v/>
      </c>
      <c r="F312" s="46"/>
      <c r="G312" s="43"/>
      <c r="H312" s="43"/>
      <c r="I312" s="43"/>
      <c r="J312" s="47">
        <f t="shared" si="10"/>
        <v>0</v>
      </c>
      <c r="K312" s="48"/>
      <c r="L312" s="48"/>
      <c r="M312" s="43"/>
      <c r="N312" s="43"/>
      <c r="O312" s="43"/>
      <c r="P312" s="43"/>
      <c r="Q312" s="43"/>
      <c r="R312" s="49"/>
      <c r="S312" s="43"/>
      <c r="T312" s="43"/>
      <c r="U312" s="48"/>
      <c r="V312" s="43"/>
      <c r="W312" s="32" t="s">
        <v>172</v>
      </c>
    </row>
    <row r="313" spans="1:23" x14ac:dyDescent="0.2">
      <c r="A313" s="43"/>
      <c r="B313" s="43"/>
      <c r="C313" s="43"/>
      <c r="D313" s="44"/>
      <c r="E313" s="45" t="str">
        <f t="shared" si="9"/>
        <v/>
      </c>
      <c r="F313" s="46"/>
      <c r="G313" s="43"/>
      <c r="H313" s="43"/>
      <c r="I313" s="43"/>
      <c r="J313" s="47">
        <f t="shared" si="10"/>
        <v>0</v>
      </c>
      <c r="K313" s="48"/>
      <c r="L313" s="48"/>
      <c r="M313" s="43"/>
      <c r="N313" s="43"/>
      <c r="O313" s="43"/>
      <c r="P313" s="43"/>
      <c r="Q313" s="43"/>
      <c r="R313" s="49"/>
      <c r="S313" s="43"/>
      <c r="T313" s="43"/>
      <c r="U313" s="48"/>
      <c r="V313" s="43"/>
      <c r="W313" s="32" t="s">
        <v>172</v>
      </c>
    </row>
    <row r="314" spans="1:23" x14ac:dyDescent="0.2">
      <c r="A314" s="43"/>
      <c r="B314" s="43"/>
      <c r="C314" s="43"/>
      <c r="D314" s="44"/>
      <c r="E314" s="45" t="str">
        <f t="shared" si="9"/>
        <v/>
      </c>
      <c r="F314" s="46"/>
      <c r="G314" s="43"/>
      <c r="H314" s="43"/>
      <c r="I314" s="43"/>
      <c r="J314" s="47">
        <f t="shared" si="10"/>
        <v>0</v>
      </c>
      <c r="K314" s="48"/>
      <c r="L314" s="48"/>
      <c r="M314" s="43"/>
      <c r="N314" s="43"/>
      <c r="O314" s="43"/>
      <c r="P314" s="43"/>
      <c r="Q314" s="43"/>
      <c r="R314" s="49"/>
      <c r="S314" s="43"/>
      <c r="T314" s="43"/>
      <c r="U314" s="48"/>
      <c r="V314" s="43"/>
      <c r="W314" s="32" t="s">
        <v>172</v>
      </c>
    </row>
    <row r="315" spans="1:23" x14ac:dyDescent="0.2">
      <c r="A315" s="43"/>
      <c r="B315" s="43"/>
      <c r="C315" s="43"/>
      <c r="D315" s="44"/>
      <c r="E315" s="45" t="str">
        <f t="shared" si="9"/>
        <v/>
      </c>
      <c r="F315" s="46"/>
      <c r="G315" s="43"/>
      <c r="H315" s="43"/>
      <c r="I315" s="43"/>
      <c r="J315" s="47">
        <f t="shared" si="10"/>
        <v>0</v>
      </c>
      <c r="K315" s="48"/>
      <c r="L315" s="48"/>
      <c r="M315" s="43"/>
      <c r="N315" s="43"/>
      <c r="O315" s="43"/>
      <c r="P315" s="43"/>
      <c r="Q315" s="43"/>
      <c r="R315" s="49"/>
      <c r="S315" s="43"/>
      <c r="T315" s="43"/>
      <c r="U315" s="48"/>
      <c r="V315" s="43"/>
      <c r="W315" s="32" t="s">
        <v>172</v>
      </c>
    </row>
    <row r="316" spans="1:23" x14ac:dyDescent="0.2">
      <c r="A316" s="43"/>
      <c r="B316" s="43"/>
      <c r="C316" s="43"/>
      <c r="D316" s="44"/>
      <c r="E316" s="45" t="str">
        <f t="shared" si="9"/>
        <v/>
      </c>
      <c r="F316" s="46"/>
      <c r="G316" s="43"/>
      <c r="H316" s="43"/>
      <c r="I316" s="43"/>
      <c r="J316" s="47">
        <f t="shared" si="10"/>
        <v>0</v>
      </c>
      <c r="K316" s="48"/>
      <c r="L316" s="48"/>
      <c r="M316" s="43"/>
      <c r="N316" s="43"/>
      <c r="O316" s="43"/>
      <c r="P316" s="43"/>
      <c r="Q316" s="43"/>
      <c r="R316" s="49"/>
      <c r="S316" s="43"/>
      <c r="T316" s="43"/>
      <c r="U316" s="48"/>
      <c r="V316" s="43"/>
      <c r="W316" s="32" t="s">
        <v>172</v>
      </c>
    </row>
    <row r="317" spans="1:23" x14ac:dyDescent="0.2">
      <c r="A317" s="43"/>
      <c r="B317" s="43"/>
      <c r="C317" s="43"/>
      <c r="D317" s="44"/>
      <c r="E317" s="45" t="str">
        <f t="shared" si="9"/>
        <v/>
      </c>
      <c r="F317" s="46"/>
      <c r="G317" s="43"/>
      <c r="H317" s="43"/>
      <c r="I317" s="43"/>
      <c r="J317" s="47">
        <f t="shared" si="10"/>
        <v>0</v>
      </c>
      <c r="K317" s="48"/>
      <c r="L317" s="48"/>
      <c r="M317" s="43"/>
      <c r="N317" s="43"/>
      <c r="O317" s="43"/>
      <c r="P317" s="43"/>
      <c r="Q317" s="43"/>
      <c r="R317" s="49"/>
      <c r="S317" s="43"/>
      <c r="T317" s="43"/>
      <c r="U317" s="48"/>
      <c r="V317" s="43"/>
      <c r="W317" s="32" t="s">
        <v>172</v>
      </c>
    </row>
    <row r="318" spans="1:23" x14ac:dyDescent="0.2">
      <c r="A318" s="43"/>
      <c r="B318" s="43"/>
      <c r="C318" s="43"/>
      <c r="D318" s="44"/>
      <c r="E318" s="45" t="str">
        <f t="shared" si="9"/>
        <v/>
      </c>
      <c r="F318" s="46"/>
      <c r="G318" s="43"/>
      <c r="H318" s="43"/>
      <c r="I318" s="43"/>
      <c r="J318" s="47">
        <f t="shared" si="10"/>
        <v>0</v>
      </c>
      <c r="K318" s="48"/>
      <c r="L318" s="48"/>
      <c r="M318" s="43"/>
      <c r="N318" s="43"/>
      <c r="O318" s="43"/>
      <c r="P318" s="43"/>
      <c r="Q318" s="43"/>
      <c r="R318" s="49"/>
      <c r="S318" s="43"/>
      <c r="T318" s="43"/>
      <c r="U318" s="48"/>
      <c r="V318" s="43"/>
      <c r="W318" s="32" t="s">
        <v>172</v>
      </c>
    </row>
    <row r="319" spans="1:23" x14ac:dyDescent="0.2">
      <c r="A319" s="43"/>
      <c r="B319" s="43"/>
      <c r="C319" s="43"/>
      <c r="D319" s="44"/>
      <c r="E319" s="45" t="str">
        <f t="shared" si="9"/>
        <v/>
      </c>
      <c r="F319" s="46"/>
      <c r="G319" s="43"/>
      <c r="H319" s="43"/>
      <c r="I319" s="43"/>
      <c r="J319" s="47">
        <f t="shared" si="10"/>
        <v>0</v>
      </c>
      <c r="K319" s="48"/>
      <c r="L319" s="48"/>
      <c r="M319" s="43"/>
      <c r="N319" s="43"/>
      <c r="O319" s="43"/>
      <c r="P319" s="43"/>
      <c r="Q319" s="43"/>
      <c r="R319" s="49"/>
      <c r="S319" s="43"/>
      <c r="T319" s="43"/>
      <c r="U319" s="48"/>
      <c r="V319" s="43"/>
      <c r="W319" s="32" t="s">
        <v>172</v>
      </c>
    </row>
    <row r="320" spans="1:23" x14ac:dyDescent="0.2">
      <c r="A320" s="43"/>
      <c r="B320" s="43"/>
      <c r="C320" s="43"/>
      <c r="D320" s="44"/>
      <c r="E320" s="45" t="str">
        <f t="shared" si="9"/>
        <v/>
      </c>
      <c r="F320" s="46"/>
      <c r="G320" s="43"/>
      <c r="H320" s="43"/>
      <c r="I320" s="43"/>
      <c r="J320" s="47">
        <f t="shared" si="10"/>
        <v>0</v>
      </c>
      <c r="K320" s="48"/>
      <c r="L320" s="48"/>
      <c r="M320" s="43"/>
      <c r="N320" s="43"/>
      <c r="O320" s="43"/>
      <c r="P320" s="43"/>
      <c r="Q320" s="43"/>
      <c r="R320" s="49"/>
      <c r="S320" s="43"/>
      <c r="T320" s="43"/>
      <c r="U320" s="48"/>
      <c r="V320" s="43"/>
      <c r="W320" s="32" t="s">
        <v>172</v>
      </c>
    </row>
    <row r="321" spans="1:23" x14ac:dyDescent="0.2">
      <c r="A321" s="43"/>
      <c r="B321" s="43"/>
      <c r="C321" s="43"/>
      <c r="D321" s="44"/>
      <c r="E321" s="45" t="str">
        <f t="shared" si="9"/>
        <v/>
      </c>
      <c r="F321" s="46"/>
      <c r="G321" s="43"/>
      <c r="H321" s="43"/>
      <c r="I321" s="43"/>
      <c r="J321" s="47">
        <f t="shared" si="10"/>
        <v>0</v>
      </c>
      <c r="K321" s="48"/>
      <c r="L321" s="48"/>
      <c r="M321" s="43"/>
      <c r="N321" s="43"/>
      <c r="O321" s="43"/>
      <c r="P321" s="43"/>
      <c r="Q321" s="43"/>
      <c r="R321" s="49"/>
      <c r="S321" s="43"/>
      <c r="T321" s="43"/>
      <c r="U321" s="48"/>
      <c r="V321" s="43"/>
      <c r="W321" s="32" t="s">
        <v>172</v>
      </c>
    </row>
    <row r="322" spans="1:23" x14ac:dyDescent="0.2">
      <c r="A322" s="43"/>
      <c r="B322" s="43"/>
      <c r="C322" s="43"/>
      <c r="D322" s="44"/>
      <c r="E322" s="45" t="str">
        <f t="shared" si="9"/>
        <v/>
      </c>
      <c r="F322" s="46"/>
      <c r="G322" s="43"/>
      <c r="H322" s="43"/>
      <c r="I322" s="43"/>
      <c r="J322" s="47">
        <f t="shared" si="10"/>
        <v>0</v>
      </c>
      <c r="K322" s="48"/>
      <c r="L322" s="48"/>
      <c r="M322" s="43"/>
      <c r="N322" s="43"/>
      <c r="O322" s="43"/>
      <c r="P322" s="43"/>
      <c r="Q322" s="43"/>
      <c r="R322" s="49"/>
      <c r="S322" s="43"/>
      <c r="T322" s="43"/>
      <c r="U322" s="48"/>
      <c r="V322" s="43"/>
      <c r="W322" s="32" t="s">
        <v>172</v>
      </c>
    </row>
    <row r="323" spans="1:23" x14ac:dyDescent="0.2">
      <c r="A323" s="43"/>
      <c r="B323" s="43"/>
      <c r="C323" s="43"/>
      <c r="D323" s="44"/>
      <c r="E323" s="45" t="str">
        <f t="shared" si="9"/>
        <v/>
      </c>
      <c r="F323" s="46"/>
      <c r="G323" s="43"/>
      <c r="H323" s="43"/>
      <c r="I323" s="43"/>
      <c r="J323" s="47">
        <f t="shared" si="10"/>
        <v>0</v>
      </c>
      <c r="K323" s="48"/>
      <c r="L323" s="48"/>
      <c r="M323" s="43"/>
      <c r="N323" s="43"/>
      <c r="O323" s="43"/>
      <c r="P323" s="43"/>
      <c r="Q323" s="43"/>
      <c r="R323" s="49"/>
      <c r="S323" s="43"/>
      <c r="T323" s="43"/>
      <c r="U323" s="48"/>
      <c r="V323" s="43"/>
      <c r="W323" s="32" t="s">
        <v>172</v>
      </c>
    </row>
    <row r="324" spans="1:23" x14ac:dyDescent="0.2">
      <c r="A324" s="43"/>
      <c r="B324" s="43"/>
      <c r="C324" s="43"/>
      <c r="D324" s="44"/>
      <c r="E324" s="45" t="str">
        <f t="shared" si="9"/>
        <v/>
      </c>
      <c r="F324" s="46"/>
      <c r="G324" s="43"/>
      <c r="H324" s="43"/>
      <c r="I324" s="43"/>
      <c r="J324" s="47">
        <f t="shared" si="10"/>
        <v>0</v>
      </c>
      <c r="K324" s="48"/>
      <c r="L324" s="48"/>
      <c r="M324" s="43"/>
      <c r="N324" s="43"/>
      <c r="O324" s="43"/>
      <c r="P324" s="43"/>
      <c r="Q324" s="43"/>
      <c r="R324" s="49"/>
      <c r="S324" s="43"/>
      <c r="T324" s="43"/>
      <c r="U324" s="48"/>
      <c r="V324" s="43"/>
      <c r="W324" s="32" t="s">
        <v>172</v>
      </c>
    </row>
    <row r="325" spans="1:23" x14ac:dyDescent="0.2">
      <c r="A325" s="43"/>
      <c r="B325" s="43"/>
      <c r="C325" s="43"/>
      <c r="D325" s="44"/>
      <c r="E325" s="45" t="str">
        <f t="shared" si="9"/>
        <v/>
      </c>
      <c r="F325" s="46"/>
      <c r="G325" s="43"/>
      <c r="H325" s="43"/>
      <c r="I325" s="43"/>
      <c r="J325" s="47">
        <f t="shared" si="10"/>
        <v>0</v>
      </c>
      <c r="K325" s="48"/>
      <c r="L325" s="48"/>
      <c r="M325" s="43"/>
      <c r="N325" s="43"/>
      <c r="O325" s="43"/>
      <c r="P325" s="43"/>
      <c r="Q325" s="43"/>
      <c r="R325" s="49"/>
      <c r="S325" s="43"/>
      <c r="T325" s="43"/>
      <c r="U325" s="48"/>
      <c r="V325" s="43"/>
      <c r="W325" s="32" t="s">
        <v>172</v>
      </c>
    </row>
    <row r="326" spans="1:23" x14ac:dyDescent="0.2">
      <c r="A326" s="43"/>
      <c r="B326" s="43"/>
      <c r="C326" s="43"/>
      <c r="D326" s="44"/>
      <c r="E326" s="45" t="str">
        <f t="shared" si="9"/>
        <v/>
      </c>
      <c r="F326" s="46"/>
      <c r="G326" s="43"/>
      <c r="H326" s="43"/>
      <c r="I326" s="43"/>
      <c r="J326" s="47">
        <f t="shared" si="10"/>
        <v>0</v>
      </c>
      <c r="K326" s="48"/>
      <c r="L326" s="48"/>
      <c r="M326" s="43"/>
      <c r="N326" s="43"/>
      <c r="O326" s="43"/>
      <c r="P326" s="43"/>
      <c r="Q326" s="43"/>
      <c r="R326" s="49"/>
      <c r="S326" s="43"/>
      <c r="T326" s="43"/>
      <c r="U326" s="48"/>
      <c r="V326" s="43"/>
      <c r="W326" s="32" t="s">
        <v>172</v>
      </c>
    </row>
    <row r="327" spans="1:23" x14ac:dyDescent="0.2">
      <c r="A327" s="43"/>
      <c r="B327" s="43"/>
      <c r="C327" s="43"/>
      <c r="D327" s="44"/>
      <c r="E327" s="45" t="str">
        <f t="shared" si="9"/>
        <v/>
      </c>
      <c r="F327" s="46"/>
      <c r="G327" s="43"/>
      <c r="H327" s="43"/>
      <c r="I327" s="43"/>
      <c r="J327" s="47">
        <f t="shared" si="10"/>
        <v>0</v>
      </c>
      <c r="K327" s="48"/>
      <c r="L327" s="48"/>
      <c r="M327" s="43"/>
      <c r="N327" s="43"/>
      <c r="O327" s="43"/>
      <c r="P327" s="43"/>
      <c r="Q327" s="43"/>
      <c r="R327" s="49"/>
      <c r="S327" s="43"/>
      <c r="T327" s="43"/>
      <c r="U327" s="48"/>
      <c r="V327" s="43"/>
      <c r="W327" s="32" t="s">
        <v>172</v>
      </c>
    </row>
    <row r="328" spans="1:23" x14ac:dyDescent="0.2">
      <c r="A328" s="43"/>
      <c r="B328" s="43"/>
      <c r="C328" s="43"/>
      <c r="D328" s="44"/>
      <c r="E328" s="45" t="str">
        <f t="shared" si="9"/>
        <v/>
      </c>
      <c r="F328" s="46"/>
      <c r="G328" s="43"/>
      <c r="H328" s="43"/>
      <c r="I328" s="43"/>
      <c r="J328" s="47">
        <f t="shared" si="10"/>
        <v>0</v>
      </c>
      <c r="K328" s="48"/>
      <c r="L328" s="48"/>
      <c r="M328" s="43"/>
      <c r="N328" s="43"/>
      <c r="O328" s="43"/>
      <c r="P328" s="43"/>
      <c r="Q328" s="43"/>
      <c r="R328" s="49"/>
      <c r="S328" s="43"/>
      <c r="T328" s="43"/>
      <c r="U328" s="48"/>
      <c r="V328" s="43"/>
      <c r="W328" s="32" t="s">
        <v>172</v>
      </c>
    </row>
    <row r="329" spans="1:23" x14ac:dyDescent="0.2">
      <c r="A329" s="43"/>
      <c r="B329" s="43"/>
      <c r="C329" s="43"/>
      <c r="D329" s="44"/>
      <c r="E329" s="45" t="str">
        <f t="shared" si="9"/>
        <v/>
      </c>
      <c r="F329" s="46"/>
      <c r="G329" s="43"/>
      <c r="H329" s="43"/>
      <c r="I329" s="43"/>
      <c r="J329" s="47">
        <f t="shared" si="10"/>
        <v>0</v>
      </c>
      <c r="K329" s="48"/>
      <c r="L329" s="48"/>
      <c r="M329" s="43"/>
      <c r="N329" s="43"/>
      <c r="O329" s="43"/>
      <c r="P329" s="43"/>
      <c r="Q329" s="43"/>
      <c r="R329" s="49"/>
      <c r="S329" s="43"/>
      <c r="T329" s="43"/>
      <c r="U329" s="48"/>
      <c r="V329" s="43"/>
      <c r="W329" s="32" t="s">
        <v>172</v>
      </c>
    </row>
    <row r="330" spans="1:23" x14ac:dyDescent="0.2">
      <c r="A330" s="43"/>
      <c r="B330" s="43"/>
      <c r="C330" s="43"/>
      <c r="D330" s="44"/>
      <c r="E330" s="45" t="str">
        <f t="shared" si="9"/>
        <v/>
      </c>
      <c r="F330" s="46"/>
      <c r="G330" s="43"/>
      <c r="H330" s="43"/>
      <c r="I330" s="43"/>
      <c r="J330" s="47">
        <f t="shared" si="10"/>
        <v>0</v>
      </c>
      <c r="K330" s="48"/>
      <c r="L330" s="48"/>
      <c r="M330" s="43"/>
      <c r="N330" s="43"/>
      <c r="O330" s="43"/>
      <c r="P330" s="43"/>
      <c r="Q330" s="43"/>
      <c r="R330" s="49"/>
      <c r="S330" s="43"/>
      <c r="T330" s="43"/>
      <c r="U330" s="48"/>
      <c r="V330" s="43"/>
      <c r="W330" s="32" t="s">
        <v>172</v>
      </c>
    </row>
    <row r="331" spans="1:23" x14ac:dyDescent="0.2">
      <c r="A331" s="43"/>
      <c r="B331" s="43"/>
      <c r="C331" s="43"/>
      <c r="D331" s="44"/>
      <c r="E331" s="45" t="str">
        <f t="shared" si="9"/>
        <v/>
      </c>
      <c r="F331" s="46"/>
      <c r="G331" s="43"/>
      <c r="H331" s="43"/>
      <c r="I331" s="43"/>
      <c r="J331" s="47">
        <f t="shared" si="10"/>
        <v>0</v>
      </c>
      <c r="K331" s="48"/>
      <c r="L331" s="48"/>
      <c r="M331" s="43"/>
      <c r="N331" s="43"/>
      <c r="O331" s="43"/>
      <c r="P331" s="43"/>
      <c r="Q331" s="43"/>
      <c r="R331" s="49"/>
      <c r="S331" s="43"/>
      <c r="T331" s="43"/>
      <c r="U331" s="48"/>
      <c r="V331" s="43"/>
      <c r="W331" s="32" t="s">
        <v>172</v>
      </c>
    </row>
    <row r="332" spans="1:23" x14ac:dyDescent="0.2">
      <c r="A332" s="43"/>
      <c r="B332" s="43"/>
      <c r="C332" s="43"/>
      <c r="D332" s="44"/>
      <c r="E332" s="45" t="str">
        <f t="shared" si="9"/>
        <v/>
      </c>
      <c r="F332" s="46"/>
      <c r="G332" s="43"/>
      <c r="H332" s="43"/>
      <c r="I332" s="43"/>
      <c r="J332" s="47">
        <f t="shared" si="10"/>
        <v>0</v>
      </c>
      <c r="K332" s="48"/>
      <c r="L332" s="48"/>
      <c r="M332" s="43"/>
      <c r="N332" s="43"/>
      <c r="O332" s="43"/>
      <c r="P332" s="43"/>
      <c r="Q332" s="43"/>
      <c r="R332" s="49"/>
      <c r="S332" s="43"/>
      <c r="T332" s="43"/>
      <c r="U332" s="48"/>
      <c r="V332" s="43"/>
      <c r="W332" s="32" t="s">
        <v>172</v>
      </c>
    </row>
    <row r="333" spans="1:23" x14ac:dyDescent="0.2">
      <c r="A333" s="43"/>
      <c r="B333" s="43"/>
      <c r="C333" s="43"/>
      <c r="D333" s="44"/>
      <c r="E333" s="45" t="str">
        <f t="shared" si="9"/>
        <v/>
      </c>
      <c r="F333" s="46"/>
      <c r="G333" s="43"/>
      <c r="H333" s="43"/>
      <c r="I333" s="43"/>
      <c r="J333" s="47">
        <f t="shared" si="10"/>
        <v>0</v>
      </c>
      <c r="K333" s="48"/>
      <c r="L333" s="48"/>
      <c r="M333" s="43"/>
      <c r="N333" s="43"/>
      <c r="O333" s="43"/>
      <c r="P333" s="43"/>
      <c r="Q333" s="43"/>
      <c r="R333" s="49"/>
      <c r="S333" s="43"/>
      <c r="T333" s="43"/>
      <c r="U333" s="48"/>
      <c r="V333" s="43"/>
      <c r="W333" s="32" t="s">
        <v>172</v>
      </c>
    </row>
    <row r="334" spans="1:23" x14ac:dyDescent="0.2">
      <c r="A334" s="43"/>
      <c r="B334" s="43"/>
      <c r="C334" s="43"/>
      <c r="D334" s="44"/>
      <c r="E334" s="45" t="str">
        <f t="shared" si="9"/>
        <v/>
      </c>
      <c r="F334" s="46"/>
      <c r="G334" s="43"/>
      <c r="H334" s="43"/>
      <c r="I334" s="43"/>
      <c r="J334" s="47">
        <f t="shared" si="10"/>
        <v>0</v>
      </c>
      <c r="K334" s="48"/>
      <c r="L334" s="48"/>
      <c r="M334" s="43"/>
      <c r="N334" s="43"/>
      <c r="O334" s="43"/>
      <c r="P334" s="43"/>
      <c r="Q334" s="43"/>
      <c r="R334" s="49"/>
      <c r="S334" s="43"/>
      <c r="T334" s="43"/>
      <c r="U334" s="48"/>
      <c r="V334" s="43"/>
      <c r="W334" s="32" t="s">
        <v>172</v>
      </c>
    </row>
    <row r="335" spans="1:23" x14ac:dyDescent="0.2">
      <c r="A335" s="43"/>
      <c r="B335" s="43"/>
      <c r="C335" s="43"/>
      <c r="D335" s="44"/>
      <c r="E335" s="45" t="str">
        <f t="shared" si="9"/>
        <v/>
      </c>
      <c r="F335" s="46"/>
      <c r="G335" s="43"/>
      <c r="H335" s="43"/>
      <c r="I335" s="43"/>
      <c r="J335" s="47">
        <f t="shared" si="10"/>
        <v>0</v>
      </c>
      <c r="K335" s="48"/>
      <c r="L335" s="48"/>
      <c r="M335" s="43"/>
      <c r="N335" s="43"/>
      <c r="O335" s="43"/>
      <c r="P335" s="43"/>
      <c r="Q335" s="43"/>
      <c r="R335" s="49"/>
      <c r="S335" s="43"/>
      <c r="T335" s="43"/>
      <c r="U335" s="48"/>
      <c r="V335" s="43"/>
      <c r="W335" s="32" t="s">
        <v>172</v>
      </c>
    </row>
    <row r="336" spans="1:23" x14ac:dyDescent="0.2">
      <c r="A336" s="43"/>
      <c r="B336" s="43"/>
      <c r="C336" s="43"/>
      <c r="D336" s="44"/>
      <c r="E336" s="45" t="str">
        <f t="shared" ref="E336:E399" si="11">+IF(D336="","",D336+30+1)</f>
        <v/>
      </c>
      <c r="F336" s="46"/>
      <c r="G336" s="43"/>
      <c r="H336" s="43"/>
      <c r="I336" s="43"/>
      <c r="J336" s="47">
        <f t="shared" ref="J336:J399" si="12">+K336+L336</f>
        <v>0</v>
      </c>
      <c r="K336" s="48"/>
      <c r="L336" s="48"/>
      <c r="M336" s="43"/>
      <c r="N336" s="43"/>
      <c r="O336" s="43"/>
      <c r="P336" s="43"/>
      <c r="Q336" s="43"/>
      <c r="R336" s="49"/>
      <c r="S336" s="43"/>
      <c r="T336" s="43"/>
      <c r="U336" s="48"/>
      <c r="V336" s="43"/>
      <c r="W336" s="32" t="s">
        <v>172</v>
      </c>
    </row>
    <row r="337" spans="1:23" x14ac:dyDescent="0.2">
      <c r="A337" s="43"/>
      <c r="B337" s="43"/>
      <c r="C337" s="43"/>
      <c r="D337" s="44"/>
      <c r="E337" s="45" t="str">
        <f t="shared" si="11"/>
        <v/>
      </c>
      <c r="F337" s="46"/>
      <c r="G337" s="43"/>
      <c r="H337" s="43"/>
      <c r="I337" s="43"/>
      <c r="J337" s="47">
        <f t="shared" si="12"/>
        <v>0</v>
      </c>
      <c r="K337" s="48"/>
      <c r="L337" s="48"/>
      <c r="M337" s="43"/>
      <c r="N337" s="43"/>
      <c r="O337" s="43"/>
      <c r="P337" s="43"/>
      <c r="Q337" s="43"/>
      <c r="R337" s="49"/>
      <c r="S337" s="43"/>
      <c r="T337" s="43"/>
      <c r="U337" s="48"/>
      <c r="V337" s="43"/>
      <c r="W337" s="32" t="s">
        <v>172</v>
      </c>
    </row>
    <row r="338" spans="1:23" x14ac:dyDescent="0.2">
      <c r="A338" s="43"/>
      <c r="B338" s="43"/>
      <c r="C338" s="43"/>
      <c r="D338" s="44"/>
      <c r="E338" s="45" t="str">
        <f t="shared" si="11"/>
        <v/>
      </c>
      <c r="F338" s="46"/>
      <c r="G338" s="43"/>
      <c r="H338" s="43"/>
      <c r="I338" s="43"/>
      <c r="J338" s="47">
        <f t="shared" si="12"/>
        <v>0</v>
      </c>
      <c r="K338" s="48"/>
      <c r="L338" s="48"/>
      <c r="M338" s="43"/>
      <c r="N338" s="43"/>
      <c r="O338" s="43"/>
      <c r="P338" s="43"/>
      <c r="Q338" s="43"/>
      <c r="R338" s="49"/>
      <c r="S338" s="43"/>
      <c r="T338" s="43"/>
      <c r="U338" s="48"/>
      <c r="V338" s="43"/>
      <c r="W338" s="32" t="s">
        <v>172</v>
      </c>
    </row>
    <row r="339" spans="1:23" x14ac:dyDescent="0.2">
      <c r="A339" s="43"/>
      <c r="B339" s="43"/>
      <c r="C339" s="43"/>
      <c r="D339" s="44"/>
      <c r="E339" s="45" t="str">
        <f t="shared" si="11"/>
        <v/>
      </c>
      <c r="F339" s="46"/>
      <c r="G339" s="43"/>
      <c r="H339" s="43"/>
      <c r="I339" s="43"/>
      <c r="J339" s="47">
        <f t="shared" si="12"/>
        <v>0</v>
      </c>
      <c r="K339" s="48"/>
      <c r="L339" s="48"/>
      <c r="M339" s="43"/>
      <c r="N339" s="43"/>
      <c r="O339" s="43"/>
      <c r="P339" s="43"/>
      <c r="Q339" s="43"/>
      <c r="R339" s="49"/>
      <c r="S339" s="43"/>
      <c r="T339" s="43"/>
      <c r="U339" s="48"/>
      <c r="V339" s="43"/>
      <c r="W339" s="32" t="s">
        <v>172</v>
      </c>
    </row>
    <row r="340" spans="1:23" x14ac:dyDescent="0.2">
      <c r="A340" s="43"/>
      <c r="B340" s="43"/>
      <c r="C340" s="43"/>
      <c r="D340" s="44"/>
      <c r="E340" s="45" t="str">
        <f t="shared" si="11"/>
        <v/>
      </c>
      <c r="F340" s="46"/>
      <c r="G340" s="43"/>
      <c r="H340" s="43"/>
      <c r="I340" s="43"/>
      <c r="J340" s="47">
        <f t="shared" si="12"/>
        <v>0</v>
      </c>
      <c r="K340" s="48"/>
      <c r="L340" s="48"/>
      <c r="M340" s="43"/>
      <c r="N340" s="43"/>
      <c r="O340" s="43"/>
      <c r="P340" s="43"/>
      <c r="Q340" s="43"/>
      <c r="R340" s="49"/>
      <c r="S340" s="43"/>
      <c r="T340" s="43"/>
      <c r="U340" s="48"/>
      <c r="V340" s="43"/>
      <c r="W340" s="32" t="s">
        <v>172</v>
      </c>
    </row>
    <row r="341" spans="1:23" x14ac:dyDescent="0.2">
      <c r="A341" s="43"/>
      <c r="B341" s="43"/>
      <c r="C341" s="43"/>
      <c r="D341" s="44"/>
      <c r="E341" s="45" t="str">
        <f t="shared" si="11"/>
        <v/>
      </c>
      <c r="F341" s="46"/>
      <c r="G341" s="43"/>
      <c r="H341" s="43"/>
      <c r="I341" s="43"/>
      <c r="J341" s="47">
        <f t="shared" si="12"/>
        <v>0</v>
      </c>
      <c r="K341" s="48"/>
      <c r="L341" s="48"/>
      <c r="M341" s="43"/>
      <c r="N341" s="43"/>
      <c r="O341" s="43"/>
      <c r="P341" s="43"/>
      <c r="Q341" s="43"/>
      <c r="R341" s="49"/>
      <c r="S341" s="43"/>
      <c r="T341" s="43"/>
      <c r="U341" s="48"/>
      <c r="V341" s="43"/>
      <c r="W341" s="32" t="s">
        <v>172</v>
      </c>
    </row>
    <row r="342" spans="1:23" x14ac:dyDescent="0.2">
      <c r="A342" s="43"/>
      <c r="B342" s="43"/>
      <c r="C342" s="43"/>
      <c r="D342" s="44"/>
      <c r="E342" s="45" t="str">
        <f t="shared" si="11"/>
        <v/>
      </c>
      <c r="F342" s="46"/>
      <c r="G342" s="43"/>
      <c r="H342" s="43"/>
      <c r="I342" s="43"/>
      <c r="J342" s="47">
        <f t="shared" si="12"/>
        <v>0</v>
      </c>
      <c r="K342" s="48"/>
      <c r="L342" s="48"/>
      <c r="M342" s="43"/>
      <c r="N342" s="43"/>
      <c r="O342" s="43"/>
      <c r="P342" s="43"/>
      <c r="Q342" s="43"/>
      <c r="R342" s="49"/>
      <c r="S342" s="43"/>
      <c r="T342" s="43"/>
      <c r="U342" s="48"/>
      <c r="V342" s="43"/>
      <c r="W342" s="32" t="s">
        <v>172</v>
      </c>
    </row>
    <row r="343" spans="1:23" x14ac:dyDescent="0.2">
      <c r="A343" s="43"/>
      <c r="B343" s="43"/>
      <c r="C343" s="43"/>
      <c r="D343" s="44"/>
      <c r="E343" s="45" t="str">
        <f t="shared" si="11"/>
        <v/>
      </c>
      <c r="F343" s="46"/>
      <c r="G343" s="43"/>
      <c r="H343" s="43"/>
      <c r="I343" s="43"/>
      <c r="J343" s="47">
        <f t="shared" si="12"/>
        <v>0</v>
      </c>
      <c r="K343" s="48"/>
      <c r="L343" s="48"/>
      <c r="M343" s="43"/>
      <c r="N343" s="43"/>
      <c r="O343" s="43"/>
      <c r="P343" s="43"/>
      <c r="Q343" s="43"/>
      <c r="R343" s="49"/>
      <c r="S343" s="43"/>
      <c r="T343" s="43"/>
      <c r="U343" s="48"/>
      <c r="V343" s="43"/>
      <c r="W343" s="32" t="s">
        <v>172</v>
      </c>
    </row>
    <row r="344" spans="1:23" x14ac:dyDescent="0.2">
      <c r="A344" s="43"/>
      <c r="B344" s="43"/>
      <c r="C344" s="43"/>
      <c r="D344" s="44"/>
      <c r="E344" s="45" t="str">
        <f t="shared" si="11"/>
        <v/>
      </c>
      <c r="F344" s="46"/>
      <c r="G344" s="43"/>
      <c r="H344" s="43"/>
      <c r="I344" s="43"/>
      <c r="J344" s="47">
        <f t="shared" si="12"/>
        <v>0</v>
      </c>
      <c r="K344" s="48"/>
      <c r="L344" s="48"/>
      <c r="M344" s="43"/>
      <c r="N344" s="43"/>
      <c r="O344" s="43"/>
      <c r="P344" s="43"/>
      <c r="Q344" s="43"/>
      <c r="R344" s="49"/>
      <c r="S344" s="43"/>
      <c r="T344" s="43"/>
      <c r="U344" s="48"/>
      <c r="V344" s="43"/>
      <c r="W344" s="32" t="s">
        <v>172</v>
      </c>
    </row>
    <row r="345" spans="1:23" x14ac:dyDescent="0.2">
      <c r="A345" s="43"/>
      <c r="B345" s="43"/>
      <c r="C345" s="43"/>
      <c r="D345" s="44"/>
      <c r="E345" s="45" t="str">
        <f t="shared" si="11"/>
        <v/>
      </c>
      <c r="F345" s="46"/>
      <c r="G345" s="43"/>
      <c r="H345" s="43"/>
      <c r="I345" s="43"/>
      <c r="J345" s="47">
        <f t="shared" si="12"/>
        <v>0</v>
      </c>
      <c r="K345" s="48"/>
      <c r="L345" s="48"/>
      <c r="M345" s="43"/>
      <c r="N345" s="43"/>
      <c r="O345" s="43"/>
      <c r="P345" s="43"/>
      <c r="Q345" s="43"/>
      <c r="R345" s="49"/>
      <c r="S345" s="43"/>
      <c r="T345" s="43"/>
      <c r="U345" s="48"/>
      <c r="V345" s="43"/>
      <c r="W345" s="32" t="s">
        <v>172</v>
      </c>
    </row>
    <row r="346" spans="1:23" x14ac:dyDescent="0.2">
      <c r="A346" s="43"/>
      <c r="B346" s="43"/>
      <c r="C346" s="43"/>
      <c r="D346" s="44"/>
      <c r="E346" s="45" t="str">
        <f t="shared" si="11"/>
        <v/>
      </c>
      <c r="F346" s="46"/>
      <c r="G346" s="43"/>
      <c r="H346" s="43"/>
      <c r="I346" s="43"/>
      <c r="J346" s="47">
        <f t="shared" si="12"/>
        <v>0</v>
      </c>
      <c r="K346" s="48"/>
      <c r="L346" s="48"/>
      <c r="M346" s="43"/>
      <c r="N346" s="43"/>
      <c r="O346" s="43"/>
      <c r="P346" s="43"/>
      <c r="Q346" s="43"/>
      <c r="R346" s="49"/>
      <c r="S346" s="43"/>
      <c r="T346" s="43"/>
      <c r="U346" s="48"/>
      <c r="V346" s="43"/>
      <c r="W346" s="32" t="s">
        <v>172</v>
      </c>
    </row>
    <row r="347" spans="1:23" x14ac:dyDescent="0.2">
      <c r="A347" s="43"/>
      <c r="B347" s="43"/>
      <c r="C347" s="43"/>
      <c r="D347" s="44"/>
      <c r="E347" s="45" t="str">
        <f t="shared" si="11"/>
        <v/>
      </c>
      <c r="F347" s="46"/>
      <c r="G347" s="43"/>
      <c r="H347" s="43"/>
      <c r="I347" s="43"/>
      <c r="J347" s="47">
        <f t="shared" si="12"/>
        <v>0</v>
      </c>
      <c r="K347" s="48"/>
      <c r="L347" s="48"/>
      <c r="M347" s="43"/>
      <c r="N347" s="43"/>
      <c r="O347" s="43"/>
      <c r="P347" s="43"/>
      <c r="Q347" s="43"/>
      <c r="R347" s="49"/>
      <c r="S347" s="43"/>
      <c r="T347" s="43"/>
      <c r="U347" s="48"/>
      <c r="V347" s="43"/>
      <c r="W347" s="32" t="s">
        <v>172</v>
      </c>
    </row>
    <row r="348" spans="1:23" x14ac:dyDescent="0.2">
      <c r="A348" s="43"/>
      <c r="B348" s="43"/>
      <c r="C348" s="43"/>
      <c r="D348" s="44"/>
      <c r="E348" s="45" t="str">
        <f t="shared" si="11"/>
        <v/>
      </c>
      <c r="F348" s="46"/>
      <c r="G348" s="43"/>
      <c r="H348" s="43"/>
      <c r="I348" s="43"/>
      <c r="J348" s="47">
        <f t="shared" si="12"/>
        <v>0</v>
      </c>
      <c r="K348" s="48"/>
      <c r="L348" s="48"/>
      <c r="M348" s="43"/>
      <c r="N348" s="43"/>
      <c r="O348" s="43"/>
      <c r="P348" s="43"/>
      <c r="Q348" s="43"/>
      <c r="R348" s="49"/>
      <c r="S348" s="43"/>
      <c r="T348" s="43"/>
      <c r="U348" s="48"/>
      <c r="V348" s="43"/>
      <c r="W348" s="32" t="s">
        <v>172</v>
      </c>
    </row>
    <row r="349" spans="1:23" x14ac:dyDescent="0.2">
      <c r="A349" s="43"/>
      <c r="B349" s="43"/>
      <c r="C349" s="43"/>
      <c r="D349" s="44"/>
      <c r="E349" s="45" t="str">
        <f t="shared" si="11"/>
        <v/>
      </c>
      <c r="F349" s="46"/>
      <c r="G349" s="43"/>
      <c r="H349" s="43"/>
      <c r="I349" s="43"/>
      <c r="J349" s="47">
        <f t="shared" si="12"/>
        <v>0</v>
      </c>
      <c r="K349" s="48"/>
      <c r="L349" s="48"/>
      <c r="M349" s="43"/>
      <c r="N349" s="43"/>
      <c r="O349" s="43"/>
      <c r="P349" s="43"/>
      <c r="Q349" s="43"/>
      <c r="R349" s="49"/>
      <c r="S349" s="43"/>
      <c r="T349" s="43"/>
      <c r="U349" s="48"/>
      <c r="V349" s="43"/>
      <c r="W349" s="32" t="s">
        <v>172</v>
      </c>
    </row>
    <row r="350" spans="1:23" x14ac:dyDescent="0.2">
      <c r="A350" s="43"/>
      <c r="B350" s="43"/>
      <c r="C350" s="43"/>
      <c r="D350" s="44"/>
      <c r="E350" s="45" t="str">
        <f t="shared" si="11"/>
        <v/>
      </c>
      <c r="F350" s="46"/>
      <c r="G350" s="43"/>
      <c r="H350" s="43"/>
      <c r="I350" s="43"/>
      <c r="J350" s="47">
        <f t="shared" si="12"/>
        <v>0</v>
      </c>
      <c r="K350" s="48"/>
      <c r="L350" s="48"/>
      <c r="M350" s="43"/>
      <c r="N350" s="43"/>
      <c r="O350" s="43"/>
      <c r="P350" s="43"/>
      <c r="Q350" s="43"/>
      <c r="R350" s="49"/>
      <c r="S350" s="43"/>
      <c r="T350" s="43"/>
      <c r="U350" s="48"/>
      <c r="V350" s="43"/>
      <c r="W350" s="32" t="s">
        <v>172</v>
      </c>
    </row>
    <row r="351" spans="1:23" x14ac:dyDescent="0.2">
      <c r="A351" s="43"/>
      <c r="B351" s="43"/>
      <c r="C351" s="43"/>
      <c r="D351" s="44"/>
      <c r="E351" s="45" t="str">
        <f t="shared" si="11"/>
        <v/>
      </c>
      <c r="F351" s="46"/>
      <c r="G351" s="43"/>
      <c r="H351" s="43"/>
      <c r="I351" s="43"/>
      <c r="J351" s="47">
        <f t="shared" si="12"/>
        <v>0</v>
      </c>
      <c r="K351" s="48"/>
      <c r="L351" s="48"/>
      <c r="M351" s="43"/>
      <c r="N351" s="43"/>
      <c r="O351" s="43"/>
      <c r="P351" s="43"/>
      <c r="Q351" s="43"/>
      <c r="R351" s="49"/>
      <c r="S351" s="43"/>
      <c r="T351" s="43"/>
      <c r="U351" s="48"/>
      <c r="V351" s="43"/>
      <c r="W351" s="32" t="s">
        <v>172</v>
      </c>
    </row>
    <row r="352" spans="1:23" x14ac:dyDescent="0.2">
      <c r="A352" s="43"/>
      <c r="B352" s="43"/>
      <c r="C352" s="43"/>
      <c r="D352" s="44"/>
      <c r="E352" s="45" t="str">
        <f t="shared" si="11"/>
        <v/>
      </c>
      <c r="F352" s="46"/>
      <c r="G352" s="43"/>
      <c r="H352" s="43"/>
      <c r="I352" s="43"/>
      <c r="J352" s="47">
        <f t="shared" si="12"/>
        <v>0</v>
      </c>
      <c r="K352" s="48"/>
      <c r="L352" s="48"/>
      <c r="M352" s="43"/>
      <c r="N352" s="43"/>
      <c r="O352" s="43"/>
      <c r="P352" s="43"/>
      <c r="Q352" s="43"/>
      <c r="R352" s="49"/>
      <c r="S352" s="43"/>
      <c r="T352" s="43"/>
      <c r="U352" s="48"/>
      <c r="V352" s="43"/>
      <c r="W352" s="32" t="s">
        <v>172</v>
      </c>
    </row>
    <row r="353" spans="1:23" x14ac:dyDescent="0.2">
      <c r="A353" s="43"/>
      <c r="B353" s="43"/>
      <c r="C353" s="43"/>
      <c r="D353" s="44"/>
      <c r="E353" s="45" t="str">
        <f t="shared" si="11"/>
        <v/>
      </c>
      <c r="F353" s="46"/>
      <c r="G353" s="43"/>
      <c r="H353" s="43"/>
      <c r="I353" s="43"/>
      <c r="J353" s="47">
        <f t="shared" si="12"/>
        <v>0</v>
      </c>
      <c r="K353" s="48"/>
      <c r="L353" s="48"/>
      <c r="M353" s="43"/>
      <c r="N353" s="43"/>
      <c r="O353" s="43"/>
      <c r="P353" s="43"/>
      <c r="Q353" s="43"/>
      <c r="R353" s="49"/>
      <c r="S353" s="43"/>
      <c r="T353" s="43"/>
      <c r="U353" s="48"/>
      <c r="V353" s="43"/>
      <c r="W353" s="32" t="s">
        <v>172</v>
      </c>
    </row>
    <row r="354" spans="1:23" x14ac:dyDescent="0.2">
      <c r="A354" s="43"/>
      <c r="B354" s="43"/>
      <c r="C354" s="43"/>
      <c r="D354" s="44"/>
      <c r="E354" s="45" t="str">
        <f t="shared" si="11"/>
        <v/>
      </c>
      <c r="F354" s="46"/>
      <c r="G354" s="43"/>
      <c r="H354" s="43"/>
      <c r="I354" s="43"/>
      <c r="J354" s="47">
        <f t="shared" si="12"/>
        <v>0</v>
      </c>
      <c r="K354" s="48"/>
      <c r="L354" s="48"/>
      <c r="M354" s="43"/>
      <c r="N354" s="43"/>
      <c r="O354" s="43"/>
      <c r="P354" s="43"/>
      <c r="Q354" s="43"/>
      <c r="R354" s="49"/>
      <c r="S354" s="43"/>
      <c r="T354" s="43"/>
      <c r="U354" s="48"/>
      <c r="V354" s="43"/>
      <c r="W354" s="32" t="s">
        <v>172</v>
      </c>
    </row>
    <row r="355" spans="1:23" x14ac:dyDescent="0.2">
      <c r="A355" s="43"/>
      <c r="B355" s="43"/>
      <c r="C355" s="43"/>
      <c r="D355" s="44"/>
      <c r="E355" s="45" t="str">
        <f t="shared" si="11"/>
        <v/>
      </c>
      <c r="F355" s="46"/>
      <c r="G355" s="43"/>
      <c r="H355" s="43"/>
      <c r="I355" s="43"/>
      <c r="J355" s="47">
        <f t="shared" si="12"/>
        <v>0</v>
      </c>
      <c r="K355" s="48"/>
      <c r="L355" s="48"/>
      <c r="M355" s="43"/>
      <c r="N355" s="43"/>
      <c r="O355" s="43"/>
      <c r="P355" s="43"/>
      <c r="Q355" s="43"/>
      <c r="R355" s="49"/>
      <c r="S355" s="43"/>
      <c r="T355" s="43"/>
      <c r="U355" s="48"/>
      <c r="V355" s="43"/>
      <c r="W355" s="32" t="s">
        <v>172</v>
      </c>
    </row>
    <row r="356" spans="1:23" x14ac:dyDescent="0.2">
      <c r="A356" s="43"/>
      <c r="B356" s="43"/>
      <c r="C356" s="43"/>
      <c r="D356" s="44"/>
      <c r="E356" s="45" t="str">
        <f t="shared" si="11"/>
        <v/>
      </c>
      <c r="F356" s="46"/>
      <c r="G356" s="43"/>
      <c r="H356" s="43"/>
      <c r="I356" s="43"/>
      <c r="J356" s="47">
        <f t="shared" si="12"/>
        <v>0</v>
      </c>
      <c r="K356" s="48"/>
      <c r="L356" s="48"/>
      <c r="M356" s="43"/>
      <c r="N356" s="43"/>
      <c r="O356" s="43"/>
      <c r="P356" s="43"/>
      <c r="Q356" s="43"/>
      <c r="R356" s="49"/>
      <c r="S356" s="43"/>
      <c r="T356" s="43"/>
      <c r="U356" s="48"/>
      <c r="V356" s="43"/>
      <c r="W356" s="32" t="s">
        <v>172</v>
      </c>
    </row>
    <row r="357" spans="1:23" x14ac:dyDescent="0.2">
      <c r="A357" s="43"/>
      <c r="B357" s="43"/>
      <c r="C357" s="43"/>
      <c r="D357" s="44"/>
      <c r="E357" s="45" t="str">
        <f t="shared" si="11"/>
        <v/>
      </c>
      <c r="F357" s="46"/>
      <c r="G357" s="43"/>
      <c r="H357" s="43"/>
      <c r="I357" s="43"/>
      <c r="J357" s="47">
        <f t="shared" si="12"/>
        <v>0</v>
      </c>
      <c r="K357" s="48"/>
      <c r="L357" s="48"/>
      <c r="M357" s="43"/>
      <c r="N357" s="43"/>
      <c r="O357" s="43"/>
      <c r="P357" s="43"/>
      <c r="Q357" s="43"/>
      <c r="R357" s="49"/>
      <c r="S357" s="43"/>
      <c r="T357" s="43"/>
      <c r="U357" s="48"/>
      <c r="V357" s="43"/>
      <c r="W357" s="32" t="s">
        <v>172</v>
      </c>
    </row>
    <row r="358" spans="1:23" x14ac:dyDescent="0.2">
      <c r="A358" s="43"/>
      <c r="B358" s="43"/>
      <c r="C358" s="43"/>
      <c r="D358" s="44"/>
      <c r="E358" s="45" t="str">
        <f t="shared" si="11"/>
        <v/>
      </c>
      <c r="F358" s="46"/>
      <c r="G358" s="43"/>
      <c r="H358" s="43"/>
      <c r="I358" s="43"/>
      <c r="J358" s="47">
        <f t="shared" si="12"/>
        <v>0</v>
      </c>
      <c r="K358" s="48"/>
      <c r="L358" s="48"/>
      <c r="M358" s="43"/>
      <c r="N358" s="43"/>
      <c r="O358" s="43"/>
      <c r="P358" s="43"/>
      <c r="Q358" s="43"/>
      <c r="R358" s="49"/>
      <c r="S358" s="43"/>
      <c r="T358" s="43"/>
      <c r="U358" s="48"/>
      <c r="V358" s="43"/>
      <c r="W358" s="32" t="s">
        <v>172</v>
      </c>
    </row>
    <row r="359" spans="1:23" x14ac:dyDescent="0.2">
      <c r="A359" s="43"/>
      <c r="B359" s="43"/>
      <c r="C359" s="43"/>
      <c r="D359" s="44"/>
      <c r="E359" s="45" t="str">
        <f t="shared" si="11"/>
        <v/>
      </c>
      <c r="F359" s="46"/>
      <c r="G359" s="43"/>
      <c r="H359" s="43"/>
      <c r="I359" s="43"/>
      <c r="J359" s="47">
        <f t="shared" si="12"/>
        <v>0</v>
      </c>
      <c r="K359" s="48"/>
      <c r="L359" s="48"/>
      <c r="M359" s="43"/>
      <c r="N359" s="43"/>
      <c r="O359" s="43"/>
      <c r="P359" s="43"/>
      <c r="Q359" s="43"/>
      <c r="R359" s="49"/>
      <c r="S359" s="43"/>
      <c r="T359" s="43"/>
      <c r="U359" s="48"/>
      <c r="V359" s="43"/>
      <c r="W359" s="32" t="s">
        <v>172</v>
      </c>
    </row>
    <row r="360" spans="1:23" x14ac:dyDescent="0.2">
      <c r="A360" s="43"/>
      <c r="B360" s="43"/>
      <c r="C360" s="43"/>
      <c r="D360" s="44"/>
      <c r="E360" s="45" t="str">
        <f t="shared" si="11"/>
        <v/>
      </c>
      <c r="F360" s="46"/>
      <c r="G360" s="43"/>
      <c r="H360" s="43"/>
      <c r="I360" s="43"/>
      <c r="J360" s="47">
        <f t="shared" si="12"/>
        <v>0</v>
      </c>
      <c r="K360" s="48"/>
      <c r="L360" s="48"/>
      <c r="M360" s="43"/>
      <c r="N360" s="43"/>
      <c r="O360" s="43"/>
      <c r="P360" s="43"/>
      <c r="Q360" s="43"/>
      <c r="R360" s="49"/>
      <c r="S360" s="43"/>
      <c r="T360" s="43"/>
      <c r="U360" s="48"/>
      <c r="V360" s="43"/>
      <c r="W360" s="32" t="s">
        <v>172</v>
      </c>
    </row>
    <row r="361" spans="1:23" x14ac:dyDescent="0.2">
      <c r="A361" s="43"/>
      <c r="B361" s="43"/>
      <c r="C361" s="43"/>
      <c r="D361" s="44"/>
      <c r="E361" s="45" t="str">
        <f t="shared" si="11"/>
        <v/>
      </c>
      <c r="F361" s="46"/>
      <c r="G361" s="43"/>
      <c r="H361" s="43"/>
      <c r="I361" s="43"/>
      <c r="J361" s="47">
        <f t="shared" si="12"/>
        <v>0</v>
      </c>
      <c r="K361" s="48"/>
      <c r="L361" s="48"/>
      <c r="M361" s="43"/>
      <c r="N361" s="43"/>
      <c r="O361" s="43"/>
      <c r="P361" s="43"/>
      <c r="Q361" s="43"/>
      <c r="R361" s="49"/>
      <c r="S361" s="43"/>
      <c r="T361" s="43"/>
      <c r="U361" s="48"/>
      <c r="V361" s="43"/>
      <c r="W361" s="32" t="s">
        <v>172</v>
      </c>
    </row>
    <row r="362" spans="1:23" x14ac:dyDescent="0.2">
      <c r="A362" s="43"/>
      <c r="B362" s="43"/>
      <c r="C362" s="43"/>
      <c r="D362" s="44"/>
      <c r="E362" s="45" t="str">
        <f t="shared" si="11"/>
        <v/>
      </c>
      <c r="F362" s="46"/>
      <c r="G362" s="43"/>
      <c r="H362" s="43"/>
      <c r="I362" s="43"/>
      <c r="J362" s="47">
        <f t="shared" si="12"/>
        <v>0</v>
      </c>
      <c r="K362" s="48"/>
      <c r="L362" s="48"/>
      <c r="M362" s="43"/>
      <c r="N362" s="43"/>
      <c r="O362" s="43"/>
      <c r="P362" s="43"/>
      <c r="Q362" s="43"/>
      <c r="R362" s="49"/>
      <c r="S362" s="43"/>
      <c r="T362" s="43"/>
      <c r="U362" s="48"/>
      <c r="V362" s="43"/>
      <c r="W362" s="32" t="s">
        <v>172</v>
      </c>
    </row>
    <row r="363" spans="1:23" x14ac:dyDescent="0.2">
      <c r="A363" s="43"/>
      <c r="B363" s="43"/>
      <c r="C363" s="43"/>
      <c r="D363" s="44"/>
      <c r="E363" s="45" t="str">
        <f t="shared" si="11"/>
        <v/>
      </c>
      <c r="F363" s="46"/>
      <c r="G363" s="43"/>
      <c r="H363" s="43"/>
      <c r="I363" s="43"/>
      <c r="J363" s="47">
        <f t="shared" si="12"/>
        <v>0</v>
      </c>
      <c r="K363" s="48"/>
      <c r="L363" s="48"/>
      <c r="M363" s="43"/>
      <c r="N363" s="43"/>
      <c r="O363" s="43"/>
      <c r="P363" s="43"/>
      <c r="Q363" s="43"/>
      <c r="R363" s="49"/>
      <c r="S363" s="43"/>
      <c r="T363" s="43"/>
      <c r="U363" s="48"/>
      <c r="V363" s="43"/>
      <c r="W363" s="32" t="s">
        <v>172</v>
      </c>
    </row>
    <row r="364" spans="1:23" x14ac:dyDescent="0.2">
      <c r="A364" s="43"/>
      <c r="B364" s="43"/>
      <c r="C364" s="43"/>
      <c r="D364" s="44"/>
      <c r="E364" s="45" t="str">
        <f t="shared" si="11"/>
        <v/>
      </c>
      <c r="F364" s="46"/>
      <c r="G364" s="43"/>
      <c r="H364" s="43"/>
      <c r="I364" s="43"/>
      <c r="J364" s="47">
        <f t="shared" si="12"/>
        <v>0</v>
      </c>
      <c r="K364" s="48"/>
      <c r="L364" s="48"/>
      <c r="M364" s="43"/>
      <c r="N364" s="43"/>
      <c r="O364" s="43"/>
      <c r="P364" s="43"/>
      <c r="Q364" s="43"/>
      <c r="R364" s="49"/>
      <c r="S364" s="43"/>
      <c r="T364" s="43"/>
      <c r="U364" s="48"/>
      <c r="V364" s="43"/>
      <c r="W364" s="32" t="s">
        <v>172</v>
      </c>
    </row>
    <row r="365" spans="1:23" x14ac:dyDescent="0.2">
      <c r="A365" s="43"/>
      <c r="B365" s="43"/>
      <c r="C365" s="43"/>
      <c r="D365" s="44"/>
      <c r="E365" s="45" t="str">
        <f t="shared" si="11"/>
        <v/>
      </c>
      <c r="F365" s="46"/>
      <c r="G365" s="43"/>
      <c r="H365" s="43"/>
      <c r="I365" s="43"/>
      <c r="J365" s="47">
        <f t="shared" si="12"/>
        <v>0</v>
      </c>
      <c r="K365" s="48"/>
      <c r="L365" s="48"/>
      <c r="M365" s="43"/>
      <c r="N365" s="43"/>
      <c r="O365" s="43"/>
      <c r="P365" s="43"/>
      <c r="Q365" s="43"/>
      <c r="R365" s="49"/>
      <c r="S365" s="43"/>
      <c r="T365" s="43"/>
      <c r="U365" s="48"/>
      <c r="V365" s="43"/>
      <c r="W365" s="32" t="s">
        <v>172</v>
      </c>
    </row>
    <row r="366" spans="1:23" x14ac:dyDescent="0.2">
      <c r="A366" s="43"/>
      <c r="B366" s="43"/>
      <c r="C366" s="43"/>
      <c r="D366" s="44"/>
      <c r="E366" s="45" t="str">
        <f t="shared" si="11"/>
        <v/>
      </c>
      <c r="F366" s="46"/>
      <c r="G366" s="43"/>
      <c r="H366" s="43"/>
      <c r="I366" s="43"/>
      <c r="J366" s="47">
        <f t="shared" si="12"/>
        <v>0</v>
      </c>
      <c r="K366" s="48"/>
      <c r="L366" s="48"/>
      <c r="M366" s="43"/>
      <c r="N366" s="43"/>
      <c r="O366" s="43"/>
      <c r="P366" s="43"/>
      <c r="Q366" s="43"/>
      <c r="R366" s="49"/>
      <c r="S366" s="43"/>
      <c r="T366" s="43"/>
      <c r="U366" s="48"/>
      <c r="V366" s="43"/>
      <c r="W366" s="32" t="s">
        <v>172</v>
      </c>
    </row>
    <row r="367" spans="1:23" x14ac:dyDescent="0.2">
      <c r="A367" s="43"/>
      <c r="B367" s="43"/>
      <c r="C367" s="43"/>
      <c r="D367" s="44"/>
      <c r="E367" s="45" t="str">
        <f t="shared" si="11"/>
        <v/>
      </c>
      <c r="F367" s="46"/>
      <c r="G367" s="43"/>
      <c r="H367" s="43"/>
      <c r="I367" s="43"/>
      <c r="J367" s="47">
        <f t="shared" si="12"/>
        <v>0</v>
      </c>
      <c r="K367" s="48"/>
      <c r="L367" s="48"/>
      <c r="M367" s="43"/>
      <c r="N367" s="43"/>
      <c r="O367" s="43"/>
      <c r="P367" s="43"/>
      <c r="Q367" s="43"/>
      <c r="R367" s="49"/>
      <c r="S367" s="43"/>
      <c r="T367" s="43"/>
      <c r="U367" s="48"/>
      <c r="V367" s="43"/>
      <c r="W367" s="32" t="s">
        <v>172</v>
      </c>
    </row>
    <row r="368" spans="1:23" x14ac:dyDescent="0.2">
      <c r="A368" s="43"/>
      <c r="B368" s="43"/>
      <c r="C368" s="43"/>
      <c r="D368" s="44"/>
      <c r="E368" s="45" t="str">
        <f t="shared" si="11"/>
        <v/>
      </c>
      <c r="F368" s="46"/>
      <c r="G368" s="43"/>
      <c r="H368" s="43"/>
      <c r="I368" s="43"/>
      <c r="J368" s="47">
        <f t="shared" si="12"/>
        <v>0</v>
      </c>
      <c r="K368" s="48"/>
      <c r="L368" s="48"/>
      <c r="M368" s="43"/>
      <c r="N368" s="43"/>
      <c r="O368" s="43"/>
      <c r="P368" s="43"/>
      <c r="Q368" s="43"/>
      <c r="R368" s="49"/>
      <c r="S368" s="43"/>
      <c r="T368" s="43"/>
      <c r="U368" s="48"/>
      <c r="V368" s="43"/>
      <c r="W368" s="32" t="s">
        <v>172</v>
      </c>
    </row>
    <row r="369" spans="1:23" x14ac:dyDescent="0.2">
      <c r="A369" s="43"/>
      <c r="B369" s="43"/>
      <c r="C369" s="43"/>
      <c r="D369" s="44"/>
      <c r="E369" s="45" t="str">
        <f t="shared" si="11"/>
        <v/>
      </c>
      <c r="F369" s="46"/>
      <c r="G369" s="43"/>
      <c r="H369" s="43"/>
      <c r="I369" s="43"/>
      <c r="J369" s="47">
        <f t="shared" si="12"/>
        <v>0</v>
      </c>
      <c r="K369" s="48"/>
      <c r="L369" s="48"/>
      <c r="M369" s="43"/>
      <c r="N369" s="43"/>
      <c r="O369" s="43"/>
      <c r="P369" s="43"/>
      <c r="Q369" s="43"/>
      <c r="R369" s="49"/>
      <c r="S369" s="43"/>
      <c r="T369" s="43"/>
      <c r="U369" s="48"/>
      <c r="V369" s="43"/>
      <c r="W369" s="32" t="s">
        <v>172</v>
      </c>
    </row>
    <row r="370" spans="1:23" x14ac:dyDescent="0.2">
      <c r="A370" s="43"/>
      <c r="B370" s="43"/>
      <c r="C370" s="43"/>
      <c r="D370" s="44"/>
      <c r="E370" s="45" t="str">
        <f t="shared" si="11"/>
        <v/>
      </c>
      <c r="F370" s="46"/>
      <c r="G370" s="43"/>
      <c r="H370" s="43"/>
      <c r="I370" s="43"/>
      <c r="J370" s="47">
        <f t="shared" si="12"/>
        <v>0</v>
      </c>
      <c r="K370" s="48"/>
      <c r="L370" s="48"/>
      <c r="M370" s="43"/>
      <c r="N370" s="43"/>
      <c r="O370" s="43"/>
      <c r="P370" s="43"/>
      <c r="Q370" s="43"/>
      <c r="R370" s="49"/>
      <c r="S370" s="43"/>
      <c r="T370" s="43"/>
      <c r="U370" s="48"/>
      <c r="V370" s="43"/>
      <c r="W370" s="32" t="s">
        <v>172</v>
      </c>
    </row>
    <row r="371" spans="1:23" x14ac:dyDescent="0.2">
      <c r="A371" s="43"/>
      <c r="B371" s="43"/>
      <c r="C371" s="43"/>
      <c r="D371" s="44"/>
      <c r="E371" s="45" t="str">
        <f t="shared" si="11"/>
        <v/>
      </c>
      <c r="F371" s="46"/>
      <c r="G371" s="43"/>
      <c r="H371" s="43"/>
      <c r="I371" s="43"/>
      <c r="J371" s="47">
        <f t="shared" si="12"/>
        <v>0</v>
      </c>
      <c r="K371" s="48"/>
      <c r="L371" s="48"/>
      <c r="M371" s="43"/>
      <c r="N371" s="43"/>
      <c r="O371" s="43"/>
      <c r="P371" s="43"/>
      <c r="Q371" s="43"/>
      <c r="R371" s="49"/>
      <c r="S371" s="43"/>
      <c r="T371" s="43"/>
      <c r="U371" s="48"/>
      <c r="V371" s="43"/>
      <c r="W371" s="32" t="s">
        <v>172</v>
      </c>
    </row>
    <row r="372" spans="1:23" x14ac:dyDescent="0.2">
      <c r="A372" s="43"/>
      <c r="B372" s="43"/>
      <c r="C372" s="43"/>
      <c r="D372" s="44"/>
      <c r="E372" s="45" t="str">
        <f t="shared" si="11"/>
        <v/>
      </c>
      <c r="F372" s="46"/>
      <c r="G372" s="43"/>
      <c r="H372" s="43"/>
      <c r="I372" s="43"/>
      <c r="J372" s="47">
        <f t="shared" si="12"/>
        <v>0</v>
      </c>
      <c r="K372" s="48"/>
      <c r="L372" s="48"/>
      <c r="M372" s="43"/>
      <c r="N372" s="43"/>
      <c r="O372" s="43"/>
      <c r="P372" s="43"/>
      <c r="Q372" s="43"/>
      <c r="R372" s="49"/>
      <c r="S372" s="43"/>
      <c r="T372" s="43"/>
      <c r="U372" s="48"/>
      <c r="V372" s="43"/>
      <c r="W372" s="32" t="s">
        <v>172</v>
      </c>
    </row>
    <row r="373" spans="1:23" x14ac:dyDescent="0.2">
      <c r="A373" s="43"/>
      <c r="B373" s="43"/>
      <c r="C373" s="43"/>
      <c r="D373" s="44"/>
      <c r="E373" s="45" t="str">
        <f t="shared" si="11"/>
        <v/>
      </c>
      <c r="F373" s="46"/>
      <c r="G373" s="43"/>
      <c r="H373" s="43"/>
      <c r="I373" s="43"/>
      <c r="J373" s="47">
        <f t="shared" si="12"/>
        <v>0</v>
      </c>
      <c r="K373" s="48"/>
      <c r="L373" s="48"/>
      <c r="M373" s="43"/>
      <c r="N373" s="43"/>
      <c r="O373" s="43"/>
      <c r="P373" s="43"/>
      <c r="Q373" s="43"/>
      <c r="R373" s="49"/>
      <c r="S373" s="43"/>
      <c r="T373" s="43"/>
      <c r="U373" s="48"/>
      <c r="V373" s="43"/>
      <c r="W373" s="32" t="s">
        <v>172</v>
      </c>
    </row>
    <row r="374" spans="1:23" x14ac:dyDescent="0.2">
      <c r="A374" s="43"/>
      <c r="B374" s="43"/>
      <c r="C374" s="43"/>
      <c r="D374" s="44"/>
      <c r="E374" s="45" t="str">
        <f t="shared" si="11"/>
        <v/>
      </c>
      <c r="F374" s="46"/>
      <c r="G374" s="43"/>
      <c r="H374" s="43"/>
      <c r="I374" s="43"/>
      <c r="J374" s="47">
        <f t="shared" si="12"/>
        <v>0</v>
      </c>
      <c r="K374" s="48"/>
      <c r="L374" s="48"/>
      <c r="M374" s="43"/>
      <c r="N374" s="43"/>
      <c r="O374" s="43"/>
      <c r="P374" s="43"/>
      <c r="Q374" s="43"/>
      <c r="R374" s="49"/>
      <c r="S374" s="43"/>
      <c r="T374" s="43"/>
      <c r="U374" s="48"/>
      <c r="V374" s="43"/>
      <c r="W374" s="32" t="s">
        <v>172</v>
      </c>
    </row>
    <row r="375" spans="1:23" x14ac:dyDescent="0.2">
      <c r="A375" s="43"/>
      <c r="B375" s="43"/>
      <c r="C375" s="43"/>
      <c r="D375" s="44"/>
      <c r="E375" s="45" t="str">
        <f t="shared" si="11"/>
        <v/>
      </c>
      <c r="F375" s="46"/>
      <c r="G375" s="43"/>
      <c r="H375" s="43"/>
      <c r="I375" s="43"/>
      <c r="J375" s="47">
        <f t="shared" si="12"/>
        <v>0</v>
      </c>
      <c r="K375" s="48"/>
      <c r="L375" s="48"/>
      <c r="M375" s="43"/>
      <c r="N375" s="43"/>
      <c r="O375" s="43"/>
      <c r="P375" s="43"/>
      <c r="Q375" s="43"/>
      <c r="R375" s="49"/>
      <c r="S375" s="43"/>
      <c r="T375" s="43"/>
      <c r="U375" s="48"/>
      <c r="V375" s="43"/>
      <c r="W375" s="32" t="s">
        <v>172</v>
      </c>
    </row>
    <row r="376" spans="1:23" x14ac:dyDescent="0.2">
      <c r="A376" s="43"/>
      <c r="B376" s="43"/>
      <c r="C376" s="43"/>
      <c r="D376" s="44"/>
      <c r="E376" s="45" t="str">
        <f t="shared" si="11"/>
        <v/>
      </c>
      <c r="F376" s="46"/>
      <c r="G376" s="43"/>
      <c r="H376" s="43"/>
      <c r="I376" s="43"/>
      <c r="J376" s="47">
        <f t="shared" si="12"/>
        <v>0</v>
      </c>
      <c r="K376" s="48"/>
      <c r="L376" s="48"/>
      <c r="M376" s="43"/>
      <c r="N376" s="43"/>
      <c r="O376" s="43"/>
      <c r="P376" s="43"/>
      <c r="Q376" s="43"/>
      <c r="R376" s="49"/>
      <c r="S376" s="43"/>
      <c r="T376" s="43"/>
      <c r="U376" s="48"/>
      <c r="V376" s="43"/>
      <c r="W376" s="32" t="s">
        <v>172</v>
      </c>
    </row>
    <row r="377" spans="1:23" x14ac:dyDescent="0.2">
      <c r="A377" s="43"/>
      <c r="B377" s="43"/>
      <c r="C377" s="43"/>
      <c r="D377" s="44"/>
      <c r="E377" s="45" t="str">
        <f t="shared" si="11"/>
        <v/>
      </c>
      <c r="F377" s="46"/>
      <c r="G377" s="43"/>
      <c r="H377" s="43"/>
      <c r="I377" s="43"/>
      <c r="J377" s="47">
        <f t="shared" si="12"/>
        <v>0</v>
      </c>
      <c r="K377" s="48"/>
      <c r="L377" s="48"/>
      <c r="M377" s="43"/>
      <c r="N377" s="43"/>
      <c r="O377" s="43"/>
      <c r="P377" s="43"/>
      <c r="Q377" s="43"/>
      <c r="R377" s="49"/>
      <c r="S377" s="43"/>
      <c r="T377" s="43"/>
      <c r="U377" s="48"/>
      <c r="V377" s="43"/>
      <c r="W377" s="32" t="s">
        <v>172</v>
      </c>
    </row>
    <row r="378" spans="1:23" x14ac:dyDescent="0.2">
      <c r="A378" s="43"/>
      <c r="B378" s="43"/>
      <c r="C378" s="43"/>
      <c r="D378" s="44"/>
      <c r="E378" s="45" t="str">
        <f t="shared" si="11"/>
        <v/>
      </c>
      <c r="F378" s="46"/>
      <c r="G378" s="43"/>
      <c r="H378" s="43"/>
      <c r="I378" s="43"/>
      <c r="J378" s="47">
        <f t="shared" si="12"/>
        <v>0</v>
      </c>
      <c r="K378" s="48"/>
      <c r="L378" s="48"/>
      <c r="M378" s="43"/>
      <c r="N378" s="43"/>
      <c r="O378" s="43"/>
      <c r="P378" s="43"/>
      <c r="Q378" s="43"/>
      <c r="R378" s="49"/>
      <c r="S378" s="43"/>
      <c r="T378" s="43"/>
      <c r="U378" s="48"/>
      <c r="V378" s="43"/>
      <c r="W378" s="32" t="s">
        <v>172</v>
      </c>
    </row>
    <row r="379" spans="1:23" x14ac:dyDescent="0.2">
      <c r="A379" s="43"/>
      <c r="B379" s="43"/>
      <c r="C379" s="43"/>
      <c r="D379" s="44"/>
      <c r="E379" s="45" t="str">
        <f t="shared" si="11"/>
        <v/>
      </c>
      <c r="F379" s="46"/>
      <c r="G379" s="43"/>
      <c r="H379" s="43"/>
      <c r="I379" s="43"/>
      <c r="J379" s="47">
        <f t="shared" si="12"/>
        <v>0</v>
      </c>
      <c r="K379" s="48"/>
      <c r="L379" s="48"/>
      <c r="M379" s="43"/>
      <c r="N379" s="43"/>
      <c r="O379" s="43"/>
      <c r="P379" s="43"/>
      <c r="Q379" s="43"/>
      <c r="R379" s="49"/>
      <c r="S379" s="43"/>
      <c r="T379" s="43"/>
      <c r="U379" s="48"/>
      <c r="V379" s="43"/>
      <c r="W379" s="32" t="s">
        <v>172</v>
      </c>
    </row>
    <row r="380" spans="1:23" x14ac:dyDescent="0.2">
      <c r="A380" s="43"/>
      <c r="B380" s="43"/>
      <c r="C380" s="43"/>
      <c r="D380" s="44"/>
      <c r="E380" s="45" t="str">
        <f t="shared" si="11"/>
        <v/>
      </c>
      <c r="F380" s="46"/>
      <c r="G380" s="43"/>
      <c r="H380" s="43"/>
      <c r="I380" s="43"/>
      <c r="J380" s="47">
        <f t="shared" si="12"/>
        <v>0</v>
      </c>
      <c r="K380" s="48"/>
      <c r="L380" s="48"/>
      <c r="M380" s="43"/>
      <c r="N380" s="43"/>
      <c r="O380" s="43"/>
      <c r="P380" s="43"/>
      <c r="Q380" s="43"/>
      <c r="R380" s="49"/>
      <c r="S380" s="43"/>
      <c r="T380" s="43"/>
      <c r="U380" s="48"/>
      <c r="V380" s="43"/>
      <c r="W380" s="32" t="s">
        <v>172</v>
      </c>
    </row>
    <row r="381" spans="1:23" x14ac:dyDescent="0.2">
      <c r="A381" s="43"/>
      <c r="B381" s="43"/>
      <c r="C381" s="43"/>
      <c r="D381" s="44"/>
      <c r="E381" s="45" t="str">
        <f t="shared" si="11"/>
        <v/>
      </c>
      <c r="F381" s="46"/>
      <c r="G381" s="43"/>
      <c r="H381" s="43"/>
      <c r="I381" s="43"/>
      <c r="J381" s="47">
        <f t="shared" si="12"/>
        <v>0</v>
      </c>
      <c r="K381" s="48"/>
      <c r="L381" s="48"/>
      <c r="M381" s="43"/>
      <c r="N381" s="43"/>
      <c r="O381" s="43"/>
      <c r="P381" s="43"/>
      <c r="Q381" s="43"/>
      <c r="R381" s="49"/>
      <c r="S381" s="43"/>
      <c r="T381" s="43"/>
      <c r="U381" s="48"/>
      <c r="V381" s="43"/>
      <c r="W381" s="32" t="s">
        <v>172</v>
      </c>
    </row>
    <row r="382" spans="1:23" x14ac:dyDescent="0.2">
      <c r="A382" s="43"/>
      <c r="B382" s="43"/>
      <c r="C382" s="43"/>
      <c r="D382" s="44"/>
      <c r="E382" s="45" t="str">
        <f t="shared" si="11"/>
        <v/>
      </c>
      <c r="F382" s="46"/>
      <c r="G382" s="43"/>
      <c r="H382" s="43"/>
      <c r="I382" s="43"/>
      <c r="J382" s="47">
        <f t="shared" si="12"/>
        <v>0</v>
      </c>
      <c r="K382" s="48"/>
      <c r="L382" s="48"/>
      <c r="M382" s="43"/>
      <c r="N382" s="43"/>
      <c r="O382" s="43"/>
      <c r="P382" s="43"/>
      <c r="Q382" s="43"/>
      <c r="R382" s="49"/>
      <c r="S382" s="43"/>
      <c r="T382" s="43"/>
      <c r="U382" s="48"/>
      <c r="V382" s="43"/>
      <c r="W382" s="32" t="s">
        <v>172</v>
      </c>
    </row>
    <row r="383" spans="1:23" x14ac:dyDescent="0.2">
      <c r="A383" s="43"/>
      <c r="B383" s="43"/>
      <c r="C383" s="43"/>
      <c r="D383" s="44"/>
      <c r="E383" s="45" t="str">
        <f t="shared" si="11"/>
        <v/>
      </c>
      <c r="F383" s="46"/>
      <c r="G383" s="43"/>
      <c r="H383" s="43"/>
      <c r="I383" s="43"/>
      <c r="J383" s="47">
        <f t="shared" si="12"/>
        <v>0</v>
      </c>
      <c r="K383" s="48"/>
      <c r="L383" s="48"/>
      <c r="M383" s="43"/>
      <c r="N383" s="43"/>
      <c r="O383" s="43"/>
      <c r="P383" s="43"/>
      <c r="Q383" s="43"/>
      <c r="R383" s="49"/>
      <c r="S383" s="43"/>
      <c r="T383" s="43"/>
      <c r="U383" s="48"/>
      <c r="V383" s="43"/>
      <c r="W383" s="32" t="s">
        <v>172</v>
      </c>
    </row>
    <row r="384" spans="1:23" x14ac:dyDescent="0.2">
      <c r="A384" s="43"/>
      <c r="B384" s="43"/>
      <c r="C384" s="43"/>
      <c r="D384" s="44"/>
      <c r="E384" s="45" t="str">
        <f t="shared" si="11"/>
        <v/>
      </c>
      <c r="F384" s="46"/>
      <c r="G384" s="43"/>
      <c r="H384" s="43"/>
      <c r="I384" s="43"/>
      <c r="J384" s="47">
        <f t="shared" si="12"/>
        <v>0</v>
      </c>
      <c r="K384" s="48"/>
      <c r="L384" s="48"/>
      <c r="M384" s="43"/>
      <c r="N384" s="43"/>
      <c r="O384" s="43"/>
      <c r="P384" s="43"/>
      <c r="Q384" s="43"/>
      <c r="R384" s="49"/>
      <c r="S384" s="43"/>
      <c r="T384" s="43"/>
      <c r="U384" s="48"/>
      <c r="V384" s="43"/>
      <c r="W384" s="32" t="s">
        <v>172</v>
      </c>
    </row>
    <row r="385" spans="1:23" x14ac:dyDescent="0.2">
      <c r="A385" s="43"/>
      <c r="B385" s="43"/>
      <c r="C385" s="43"/>
      <c r="D385" s="44"/>
      <c r="E385" s="45" t="str">
        <f t="shared" si="11"/>
        <v/>
      </c>
      <c r="F385" s="46"/>
      <c r="G385" s="43"/>
      <c r="H385" s="43"/>
      <c r="I385" s="43"/>
      <c r="J385" s="47">
        <f t="shared" si="12"/>
        <v>0</v>
      </c>
      <c r="K385" s="48"/>
      <c r="L385" s="48"/>
      <c r="M385" s="43"/>
      <c r="N385" s="43"/>
      <c r="O385" s="43"/>
      <c r="P385" s="43"/>
      <c r="Q385" s="43"/>
      <c r="R385" s="49"/>
      <c r="S385" s="43"/>
      <c r="T385" s="43"/>
      <c r="U385" s="48"/>
      <c r="V385" s="43"/>
      <c r="W385" s="32" t="s">
        <v>172</v>
      </c>
    </row>
    <row r="386" spans="1:23" x14ac:dyDescent="0.2">
      <c r="A386" s="43"/>
      <c r="B386" s="43"/>
      <c r="C386" s="43"/>
      <c r="D386" s="44"/>
      <c r="E386" s="45" t="str">
        <f t="shared" si="11"/>
        <v/>
      </c>
      <c r="F386" s="46"/>
      <c r="G386" s="43"/>
      <c r="H386" s="43"/>
      <c r="I386" s="43"/>
      <c r="J386" s="47">
        <f t="shared" si="12"/>
        <v>0</v>
      </c>
      <c r="K386" s="48"/>
      <c r="L386" s="48"/>
      <c r="M386" s="43"/>
      <c r="N386" s="43"/>
      <c r="O386" s="43"/>
      <c r="P386" s="43"/>
      <c r="Q386" s="43"/>
      <c r="R386" s="49"/>
      <c r="S386" s="43"/>
      <c r="T386" s="43"/>
      <c r="U386" s="48"/>
      <c r="V386" s="43"/>
      <c r="W386" s="32" t="s">
        <v>172</v>
      </c>
    </row>
    <row r="387" spans="1:23" x14ac:dyDescent="0.2">
      <c r="A387" s="43"/>
      <c r="B387" s="43"/>
      <c r="C387" s="43"/>
      <c r="D387" s="44"/>
      <c r="E387" s="45" t="str">
        <f t="shared" si="11"/>
        <v/>
      </c>
      <c r="F387" s="46"/>
      <c r="G387" s="43"/>
      <c r="H387" s="43"/>
      <c r="I387" s="43"/>
      <c r="J387" s="47">
        <f t="shared" si="12"/>
        <v>0</v>
      </c>
      <c r="K387" s="48"/>
      <c r="L387" s="48"/>
      <c r="M387" s="43"/>
      <c r="N387" s="43"/>
      <c r="O387" s="43"/>
      <c r="P387" s="43"/>
      <c r="Q387" s="43"/>
      <c r="R387" s="49"/>
      <c r="S387" s="43"/>
      <c r="T387" s="43"/>
      <c r="U387" s="48"/>
      <c r="V387" s="43"/>
      <c r="W387" s="32" t="s">
        <v>172</v>
      </c>
    </row>
    <row r="388" spans="1:23" x14ac:dyDescent="0.2">
      <c r="A388" s="43"/>
      <c r="B388" s="43"/>
      <c r="C388" s="43"/>
      <c r="D388" s="44"/>
      <c r="E388" s="45" t="str">
        <f t="shared" si="11"/>
        <v/>
      </c>
      <c r="F388" s="46"/>
      <c r="G388" s="43"/>
      <c r="H388" s="43"/>
      <c r="I388" s="43"/>
      <c r="J388" s="47">
        <f t="shared" si="12"/>
        <v>0</v>
      </c>
      <c r="K388" s="48"/>
      <c r="L388" s="48"/>
      <c r="M388" s="43"/>
      <c r="N388" s="43"/>
      <c r="O388" s="43"/>
      <c r="P388" s="43"/>
      <c r="Q388" s="43"/>
      <c r="R388" s="49"/>
      <c r="S388" s="43"/>
      <c r="T388" s="43"/>
      <c r="U388" s="48"/>
      <c r="V388" s="43"/>
      <c r="W388" s="32" t="s">
        <v>172</v>
      </c>
    </row>
    <row r="389" spans="1:23" x14ac:dyDescent="0.2">
      <c r="A389" s="43"/>
      <c r="B389" s="43"/>
      <c r="C389" s="43"/>
      <c r="D389" s="44"/>
      <c r="E389" s="45" t="str">
        <f t="shared" si="11"/>
        <v/>
      </c>
      <c r="F389" s="46"/>
      <c r="G389" s="43"/>
      <c r="H389" s="43"/>
      <c r="I389" s="43"/>
      <c r="J389" s="47">
        <f t="shared" si="12"/>
        <v>0</v>
      </c>
      <c r="K389" s="48"/>
      <c r="L389" s="48"/>
      <c r="M389" s="43"/>
      <c r="N389" s="43"/>
      <c r="O389" s="43"/>
      <c r="P389" s="43"/>
      <c r="Q389" s="43"/>
      <c r="R389" s="49"/>
      <c r="S389" s="43"/>
      <c r="T389" s="43"/>
      <c r="U389" s="48"/>
      <c r="V389" s="43"/>
      <c r="W389" s="32" t="s">
        <v>172</v>
      </c>
    </row>
    <row r="390" spans="1:23" x14ac:dyDescent="0.2">
      <c r="A390" s="43"/>
      <c r="B390" s="43"/>
      <c r="C390" s="43"/>
      <c r="D390" s="44"/>
      <c r="E390" s="45" t="str">
        <f t="shared" si="11"/>
        <v/>
      </c>
      <c r="F390" s="46"/>
      <c r="G390" s="43"/>
      <c r="H390" s="43"/>
      <c r="I390" s="43"/>
      <c r="J390" s="47">
        <f t="shared" si="12"/>
        <v>0</v>
      </c>
      <c r="K390" s="48"/>
      <c r="L390" s="48"/>
      <c r="M390" s="43"/>
      <c r="N390" s="43"/>
      <c r="O390" s="43"/>
      <c r="P390" s="43"/>
      <c r="Q390" s="43"/>
      <c r="R390" s="49"/>
      <c r="S390" s="43"/>
      <c r="T390" s="43"/>
      <c r="U390" s="48"/>
      <c r="V390" s="43"/>
      <c r="W390" s="32" t="s">
        <v>172</v>
      </c>
    </row>
    <row r="391" spans="1:23" x14ac:dyDescent="0.2">
      <c r="A391" s="43"/>
      <c r="B391" s="43"/>
      <c r="C391" s="43"/>
      <c r="D391" s="44"/>
      <c r="E391" s="45" t="str">
        <f t="shared" si="11"/>
        <v/>
      </c>
      <c r="F391" s="46"/>
      <c r="G391" s="43"/>
      <c r="H391" s="43"/>
      <c r="I391" s="43"/>
      <c r="J391" s="47">
        <f t="shared" si="12"/>
        <v>0</v>
      </c>
      <c r="K391" s="48"/>
      <c r="L391" s="48"/>
      <c r="M391" s="43"/>
      <c r="N391" s="43"/>
      <c r="O391" s="43"/>
      <c r="P391" s="43"/>
      <c r="Q391" s="43"/>
      <c r="R391" s="49"/>
      <c r="S391" s="43"/>
      <c r="T391" s="43"/>
      <c r="U391" s="48"/>
      <c r="V391" s="43"/>
      <c r="W391" s="32" t="s">
        <v>172</v>
      </c>
    </row>
    <row r="392" spans="1:23" x14ac:dyDescent="0.2">
      <c r="A392" s="43"/>
      <c r="B392" s="43"/>
      <c r="C392" s="43"/>
      <c r="D392" s="44"/>
      <c r="E392" s="45" t="str">
        <f t="shared" si="11"/>
        <v/>
      </c>
      <c r="F392" s="46"/>
      <c r="G392" s="43"/>
      <c r="H392" s="43"/>
      <c r="I392" s="43"/>
      <c r="J392" s="47">
        <f t="shared" si="12"/>
        <v>0</v>
      </c>
      <c r="K392" s="48"/>
      <c r="L392" s="48"/>
      <c r="M392" s="43"/>
      <c r="N392" s="43"/>
      <c r="O392" s="43"/>
      <c r="P392" s="43"/>
      <c r="Q392" s="43"/>
      <c r="R392" s="49"/>
      <c r="S392" s="43"/>
      <c r="T392" s="43"/>
      <c r="U392" s="48"/>
      <c r="V392" s="43"/>
      <c r="W392" s="32" t="s">
        <v>172</v>
      </c>
    </row>
    <row r="393" spans="1:23" x14ac:dyDescent="0.2">
      <c r="A393" s="43"/>
      <c r="B393" s="43"/>
      <c r="C393" s="43"/>
      <c r="D393" s="44"/>
      <c r="E393" s="45" t="str">
        <f t="shared" si="11"/>
        <v/>
      </c>
      <c r="F393" s="46"/>
      <c r="G393" s="43"/>
      <c r="H393" s="43"/>
      <c r="I393" s="43"/>
      <c r="J393" s="47">
        <f t="shared" si="12"/>
        <v>0</v>
      </c>
      <c r="K393" s="48"/>
      <c r="L393" s="48"/>
      <c r="M393" s="43"/>
      <c r="N393" s="43"/>
      <c r="O393" s="43"/>
      <c r="P393" s="43"/>
      <c r="Q393" s="43"/>
      <c r="R393" s="49"/>
      <c r="S393" s="43"/>
      <c r="T393" s="43"/>
      <c r="U393" s="48"/>
      <c r="V393" s="43"/>
      <c r="W393" s="32" t="s">
        <v>172</v>
      </c>
    </row>
    <row r="394" spans="1:23" x14ac:dyDescent="0.2">
      <c r="A394" s="43"/>
      <c r="B394" s="43"/>
      <c r="C394" s="43"/>
      <c r="D394" s="44"/>
      <c r="E394" s="45" t="str">
        <f t="shared" si="11"/>
        <v/>
      </c>
      <c r="F394" s="46"/>
      <c r="G394" s="43"/>
      <c r="H394" s="43"/>
      <c r="I394" s="43"/>
      <c r="J394" s="47">
        <f t="shared" si="12"/>
        <v>0</v>
      </c>
      <c r="K394" s="48"/>
      <c r="L394" s="48"/>
      <c r="M394" s="43"/>
      <c r="N394" s="43"/>
      <c r="O394" s="43"/>
      <c r="P394" s="43"/>
      <c r="Q394" s="43"/>
      <c r="R394" s="49"/>
      <c r="S394" s="43"/>
      <c r="T394" s="43"/>
      <c r="U394" s="48"/>
      <c r="V394" s="43"/>
      <c r="W394" s="32" t="s">
        <v>172</v>
      </c>
    </row>
    <row r="395" spans="1:23" x14ac:dyDescent="0.2">
      <c r="A395" s="43"/>
      <c r="B395" s="43"/>
      <c r="C395" s="43"/>
      <c r="D395" s="44"/>
      <c r="E395" s="45" t="str">
        <f t="shared" si="11"/>
        <v/>
      </c>
      <c r="F395" s="46"/>
      <c r="G395" s="43"/>
      <c r="H395" s="43"/>
      <c r="I395" s="43"/>
      <c r="J395" s="47">
        <f t="shared" si="12"/>
        <v>0</v>
      </c>
      <c r="K395" s="48"/>
      <c r="L395" s="48"/>
      <c r="M395" s="43"/>
      <c r="N395" s="43"/>
      <c r="O395" s="43"/>
      <c r="P395" s="43"/>
      <c r="Q395" s="43"/>
      <c r="R395" s="49"/>
      <c r="S395" s="43"/>
      <c r="T395" s="43"/>
      <c r="U395" s="48"/>
      <c r="V395" s="43"/>
      <c r="W395" s="32" t="s">
        <v>172</v>
      </c>
    </row>
    <row r="396" spans="1:23" x14ac:dyDescent="0.2">
      <c r="A396" s="43"/>
      <c r="B396" s="43"/>
      <c r="C396" s="43"/>
      <c r="D396" s="44"/>
      <c r="E396" s="45" t="str">
        <f t="shared" si="11"/>
        <v/>
      </c>
      <c r="F396" s="46"/>
      <c r="G396" s="43"/>
      <c r="H396" s="43"/>
      <c r="I396" s="43"/>
      <c r="J396" s="47">
        <f t="shared" si="12"/>
        <v>0</v>
      </c>
      <c r="K396" s="48"/>
      <c r="L396" s="48"/>
      <c r="M396" s="43"/>
      <c r="N396" s="43"/>
      <c r="O396" s="43"/>
      <c r="P396" s="43"/>
      <c r="Q396" s="43"/>
      <c r="R396" s="49"/>
      <c r="S396" s="43"/>
      <c r="T396" s="43"/>
      <c r="U396" s="48"/>
      <c r="V396" s="43"/>
      <c r="W396" s="32" t="s">
        <v>172</v>
      </c>
    </row>
    <row r="397" spans="1:23" x14ac:dyDescent="0.2">
      <c r="A397" s="43"/>
      <c r="B397" s="43"/>
      <c r="C397" s="43"/>
      <c r="D397" s="44"/>
      <c r="E397" s="45" t="str">
        <f t="shared" si="11"/>
        <v/>
      </c>
      <c r="F397" s="46"/>
      <c r="G397" s="43"/>
      <c r="H397" s="43"/>
      <c r="I397" s="43"/>
      <c r="J397" s="47">
        <f t="shared" si="12"/>
        <v>0</v>
      </c>
      <c r="K397" s="48"/>
      <c r="L397" s="48"/>
      <c r="M397" s="43"/>
      <c r="N397" s="43"/>
      <c r="O397" s="43"/>
      <c r="P397" s="43"/>
      <c r="Q397" s="43"/>
      <c r="R397" s="49"/>
      <c r="S397" s="43"/>
      <c r="T397" s="43"/>
      <c r="U397" s="48"/>
      <c r="V397" s="43"/>
      <c r="W397" s="32" t="s">
        <v>172</v>
      </c>
    </row>
    <row r="398" spans="1:23" x14ac:dyDescent="0.2">
      <c r="A398" s="43"/>
      <c r="B398" s="43"/>
      <c r="C398" s="43"/>
      <c r="D398" s="44"/>
      <c r="E398" s="45" t="str">
        <f t="shared" si="11"/>
        <v/>
      </c>
      <c r="F398" s="46"/>
      <c r="G398" s="43"/>
      <c r="H398" s="43"/>
      <c r="I398" s="43"/>
      <c r="J398" s="47">
        <f t="shared" si="12"/>
        <v>0</v>
      </c>
      <c r="K398" s="48"/>
      <c r="L398" s="48"/>
      <c r="M398" s="43"/>
      <c r="N398" s="43"/>
      <c r="O398" s="43"/>
      <c r="P398" s="43"/>
      <c r="Q398" s="43"/>
      <c r="R398" s="49"/>
      <c r="S398" s="43"/>
      <c r="T398" s="43"/>
      <c r="U398" s="48"/>
      <c r="V398" s="43"/>
      <c r="W398" s="32" t="s">
        <v>172</v>
      </c>
    </row>
    <row r="399" spans="1:23" x14ac:dyDescent="0.2">
      <c r="A399" s="43"/>
      <c r="B399" s="43"/>
      <c r="C399" s="43"/>
      <c r="D399" s="44"/>
      <c r="E399" s="45" t="str">
        <f t="shared" si="11"/>
        <v/>
      </c>
      <c r="F399" s="46"/>
      <c r="G399" s="43"/>
      <c r="H399" s="43"/>
      <c r="I399" s="43"/>
      <c r="J399" s="47">
        <f t="shared" si="12"/>
        <v>0</v>
      </c>
      <c r="K399" s="48"/>
      <c r="L399" s="48"/>
      <c r="M399" s="43"/>
      <c r="N399" s="43"/>
      <c r="O399" s="43"/>
      <c r="P399" s="43"/>
      <c r="Q399" s="43"/>
      <c r="R399" s="49"/>
      <c r="S399" s="43"/>
      <c r="T399" s="43"/>
      <c r="U399" s="48"/>
      <c r="V399" s="43"/>
      <c r="W399" s="32" t="s">
        <v>172</v>
      </c>
    </row>
    <row r="400" spans="1:23" x14ac:dyDescent="0.2">
      <c r="A400" s="43"/>
      <c r="B400" s="43"/>
      <c r="C400" s="43"/>
      <c r="D400" s="44"/>
      <c r="E400" s="45" t="str">
        <f t="shared" ref="E400:E411" si="13">+IF(D400="","",D400+30+1)</f>
        <v/>
      </c>
      <c r="F400" s="46"/>
      <c r="G400" s="43"/>
      <c r="H400" s="43"/>
      <c r="I400" s="43"/>
      <c r="J400" s="47">
        <f t="shared" ref="J400:J411" si="14">+K400+L400</f>
        <v>0</v>
      </c>
      <c r="K400" s="48"/>
      <c r="L400" s="48"/>
      <c r="M400" s="43"/>
      <c r="N400" s="43"/>
      <c r="O400" s="43"/>
      <c r="P400" s="43"/>
      <c r="Q400" s="43"/>
      <c r="R400" s="49"/>
      <c r="S400" s="43"/>
      <c r="T400" s="43"/>
      <c r="U400" s="48"/>
      <c r="V400" s="43"/>
      <c r="W400" s="32" t="s">
        <v>172</v>
      </c>
    </row>
    <row r="401" spans="1:23" x14ac:dyDescent="0.2">
      <c r="A401" s="43"/>
      <c r="B401" s="43"/>
      <c r="C401" s="43"/>
      <c r="D401" s="44"/>
      <c r="E401" s="45" t="str">
        <f t="shared" si="13"/>
        <v/>
      </c>
      <c r="F401" s="46"/>
      <c r="G401" s="43"/>
      <c r="H401" s="43"/>
      <c r="I401" s="43"/>
      <c r="J401" s="47">
        <f t="shared" si="14"/>
        <v>0</v>
      </c>
      <c r="K401" s="48"/>
      <c r="L401" s="48"/>
      <c r="M401" s="43"/>
      <c r="N401" s="43"/>
      <c r="O401" s="43"/>
      <c r="P401" s="43"/>
      <c r="Q401" s="43"/>
      <c r="R401" s="49"/>
      <c r="S401" s="43"/>
      <c r="T401" s="43"/>
      <c r="U401" s="48"/>
      <c r="V401" s="43"/>
      <c r="W401" s="32" t="s">
        <v>172</v>
      </c>
    </row>
    <row r="402" spans="1:23" x14ac:dyDescent="0.2">
      <c r="A402" s="43"/>
      <c r="B402" s="43"/>
      <c r="C402" s="43"/>
      <c r="D402" s="44"/>
      <c r="E402" s="45" t="str">
        <f t="shared" si="13"/>
        <v/>
      </c>
      <c r="F402" s="46"/>
      <c r="G402" s="43"/>
      <c r="H402" s="43"/>
      <c r="I402" s="43"/>
      <c r="J402" s="47">
        <f t="shared" si="14"/>
        <v>0</v>
      </c>
      <c r="K402" s="48"/>
      <c r="L402" s="48"/>
      <c r="M402" s="43"/>
      <c r="N402" s="43"/>
      <c r="O402" s="43"/>
      <c r="P402" s="43"/>
      <c r="Q402" s="43"/>
      <c r="R402" s="49"/>
      <c r="S402" s="43"/>
      <c r="T402" s="43"/>
      <c r="U402" s="48"/>
      <c r="V402" s="43"/>
      <c r="W402" s="32" t="s">
        <v>172</v>
      </c>
    </row>
    <row r="403" spans="1:23" x14ac:dyDescent="0.2">
      <c r="A403" s="43"/>
      <c r="B403" s="43"/>
      <c r="C403" s="43"/>
      <c r="D403" s="44"/>
      <c r="E403" s="45" t="str">
        <f t="shared" si="13"/>
        <v/>
      </c>
      <c r="F403" s="46"/>
      <c r="G403" s="43"/>
      <c r="H403" s="43"/>
      <c r="I403" s="43"/>
      <c r="J403" s="47">
        <f t="shared" si="14"/>
        <v>0</v>
      </c>
      <c r="K403" s="48"/>
      <c r="L403" s="48"/>
      <c r="M403" s="43"/>
      <c r="N403" s="43"/>
      <c r="O403" s="43"/>
      <c r="P403" s="43"/>
      <c r="Q403" s="43"/>
      <c r="R403" s="49"/>
      <c r="S403" s="43"/>
      <c r="T403" s="43"/>
      <c r="U403" s="48"/>
      <c r="V403" s="43"/>
      <c r="W403" s="32" t="s">
        <v>172</v>
      </c>
    </row>
    <row r="404" spans="1:23" x14ac:dyDescent="0.2">
      <c r="A404" s="43"/>
      <c r="B404" s="43"/>
      <c r="C404" s="43"/>
      <c r="D404" s="44"/>
      <c r="E404" s="45" t="str">
        <f t="shared" si="13"/>
        <v/>
      </c>
      <c r="F404" s="46"/>
      <c r="G404" s="43"/>
      <c r="H404" s="43"/>
      <c r="I404" s="43"/>
      <c r="J404" s="47">
        <f t="shared" si="14"/>
        <v>0</v>
      </c>
      <c r="K404" s="48"/>
      <c r="L404" s="48"/>
      <c r="M404" s="43"/>
      <c r="N404" s="43"/>
      <c r="O404" s="43"/>
      <c r="P404" s="43"/>
      <c r="Q404" s="43"/>
      <c r="R404" s="49"/>
      <c r="S404" s="43"/>
      <c r="T404" s="43"/>
      <c r="U404" s="48"/>
      <c r="V404" s="43"/>
      <c r="W404" s="32" t="s">
        <v>172</v>
      </c>
    </row>
    <row r="405" spans="1:23" x14ac:dyDescent="0.2">
      <c r="A405" s="43"/>
      <c r="B405" s="43"/>
      <c r="C405" s="43"/>
      <c r="D405" s="44"/>
      <c r="E405" s="45" t="str">
        <f t="shared" si="13"/>
        <v/>
      </c>
      <c r="F405" s="46"/>
      <c r="G405" s="43"/>
      <c r="H405" s="43"/>
      <c r="I405" s="43"/>
      <c r="J405" s="47">
        <f t="shared" si="14"/>
        <v>0</v>
      </c>
      <c r="K405" s="48"/>
      <c r="L405" s="48"/>
      <c r="M405" s="43"/>
      <c r="N405" s="43"/>
      <c r="O405" s="43"/>
      <c r="P405" s="43"/>
      <c r="Q405" s="43"/>
      <c r="R405" s="49"/>
      <c r="S405" s="43"/>
      <c r="T405" s="43"/>
      <c r="U405" s="48"/>
      <c r="V405" s="43"/>
      <c r="W405" s="32" t="s">
        <v>172</v>
      </c>
    </row>
    <row r="406" spans="1:23" x14ac:dyDescent="0.2">
      <c r="A406" s="43"/>
      <c r="B406" s="43"/>
      <c r="C406" s="43"/>
      <c r="D406" s="44"/>
      <c r="E406" s="45" t="str">
        <f t="shared" si="13"/>
        <v/>
      </c>
      <c r="F406" s="46"/>
      <c r="G406" s="43"/>
      <c r="H406" s="43"/>
      <c r="I406" s="43"/>
      <c r="J406" s="47">
        <f t="shared" si="14"/>
        <v>0</v>
      </c>
      <c r="K406" s="48"/>
      <c r="L406" s="48"/>
      <c r="M406" s="43"/>
      <c r="N406" s="43"/>
      <c r="O406" s="43"/>
      <c r="P406" s="43"/>
      <c r="Q406" s="43"/>
      <c r="R406" s="49"/>
      <c r="S406" s="43"/>
      <c r="T406" s="43"/>
      <c r="U406" s="48"/>
      <c r="V406" s="43"/>
      <c r="W406" s="32" t="s">
        <v>172</v>
      </c>
    </row>
    <row r="407" spans="1:23" x14ac:dyDescent="0.2">
      <c r="A407" s="43"/>
      <c r="B407" s="43"/>
      <c r="C407" s="43"/>
      <c r="D407" s="44"/>
      <c r="E407" s="45" t="str">
        <f t="shared" si="13"/>
        <v/>
      </c>
      <c r="F407" s="46"/>
      <c r="G407" s="43"/>
      <c r="H407" s="43"/>
      <c r="I407" s="43"/>
      <c r="J407" s="47">
        <f t="shared" si="14"/>
        <v>0</v>
      </c>
      <c r="K407" s="48"/>
      <c r="L407" s="48"/>
      <c r="M407" s="43"/>
      <c r="N407" s="43"/>
      <c r="O407" s="43"/>
      <c r="P407" s="43"/>
      <c r="Q407" s="43"/>
      <c r="R407" s="49"/>
      <c r="S407" s="43"/>
      <c r="T407" s="43"/>
      <c r="U407" s="48"/>
      <c r="V407" s="43"/>
      <c r="W407" s="32" t="s">
        <v>172</v>
      </c>
    </row>
    <row r="408" spans="1:23" x14ac:dyDescent="0.2">
      <c r="A408" s="43"/>
      <c r="B408" s="43"/>
      <c r="C408" s="43"/>
      <c r="D408" s="44"/>
      <c r="E408" s="45" t="str">
        <f t="shared" si="13"/>
        <v/>
      </c>
      <c r="F408" s="46"/>
      <c r="G408" s="43"/>
      <c r="H408" s="43"/>
      <c r="I408" s="43"/>
      <c r="J408" s="47">
        <f t="shared" si="14"/>
        <v>0</v>
      </c>
      <c r="K408" s="48"/>
      <c r="L408" s="48"/>
      <c r="M408" s="43"/>
      <c r="N408" s="43"/>
      <c r="O408" s="43"/>
      <c r="P408" s="43"/>
      <c r="Q408" s="43"/>
      <c r="R408" s="49"/>
      <c r="S408" s="43"/>
      <c r="T408" s="43"/>
      <c r="U408" s="48"/>
      <c r="V408" s="43"/>
      <c r="W408" s="32" t="s">
        <v>172</v>
      </c>
    </row>
    <row r="409" spans="1:23" x14ac:dyDescent="0.2">
      <c r="A409" s="43"/>
      <c r="B409" s="43"/>
      <c r="C409" s="43"/>
      <c r="D409" s="44"/>
      <c r="E409" s="45" t="str">
        <f t="shared" si="13"/>
        <v/>
      </c>
      <c r="F409" s="46"/>
      <c r="G409" s="43"/>
      <c r="H409" s="43"/>
      <c r="I409" s="43"/>
      <c r="J409" s="47">
        <f t="shared" si="14"/>
        <v>0</v>
      </c>
      <c r="K409" s="48"/>
      <c r="L409" s="48"/>
      <c r="M409" s="43"/>
      <c r="N409" s="43"/>
      <c r="O409" s="43"/>
      <c r="P409" s="43"/>
      <c r="Q409" s="43"/>
      <c r="R409" s="49"/>
      <c r="S409" s="43"/>
      <c r="T409" s="43"/>
      <c r="U409" s="48"/>
      <c r="V409" s="43"/>
      <c r="W409" s="32" t="s">
        <v>172</v>
      </c>
    </row>
    <row r="410" spans="1:23" x14ac:dyDescent="0.2">
      <c r="A410" s="43"/>
      <c r="B410" s="43"/>
      <c r="C410" s="43"/>
      <c r="D410" s="44"/>
      <c r="E410" s="45" t="str">
        <f t="shared" si="13"/>
        <v/>
      </c>
      <c r="F410" s="46"/>
      <c r="G410" s="43"/>
      <c r="H410" s="43"/>
      <c r="I410" s="43"/>
      <c r="J410" s="47">
        <f t="shared" si="14"/>
        <v>0</v>
      </c>
      <c r="K410" s="48"/>
      <c r="L410" s="48"/>
      <c r="M410" s="43"/>
      <c r="N410" s="43"/>
      <c r="O410" s="43"/>
      <c r="P410" s="43"/>
      <c r="Q410" s="43"/>
      <c r="R410" s="49"/>
      <c r="S410" s="43"/>
      <c r="T410" s="43"/>
      <c r="U410" s="48"/>
      <c r="V410" s="43"/>
      <c r="W410" s="32" t="s">
        <v>172</v>
      </c>
    </row>
    <row r="411" spans="1:23" x14ac:dyDescent="0.2">
      <c r="A411" s="43"/>
      <c r="B411" s="43"/>
      <c r="C411" s="43"/>
      <c r="D411" s="44"/>
      <c r="E411" s="45" t="str">
        <f t="shared" si="13"/>
        <v/>
      </c>
      <c r="F411" s="46" t="str">
        <f>IF(D411="","",E411+VLOOKUP(H411,[1]descriptores!B398:C414,2,0))</f>
        <v/>
      </c>
      <c r="G411" s="43"/>
      <c r="H411" s="43"/>
      <c r="I411" s="43"/>
      <c r="J411" s="47">
        <f t="shared" si="14"/>
        <v>0</v>
      </c>
      <c r="K411" s="48"/>
      <c r="L411" s="48"/>
      <c r="M411" s="43"/>
      <c r="N411" s="43"/>
      <c r="O411" s="43"/>
      <c r="P411" s="43"/>
      <c r="Q411" s="43"/>
      <c r="R411" s="49"/>
      <c r="S411" s="43"/>
      <c r="T411" s="43"/>
      <c r="U411" s="48"/>
      <c r="V411" s="43"/>
      <c r="W411" s="32" t="s">
        <v>172</v>
      </c>
    </row>
    <row r="412" spans="1:23" x14ac:dyDescent="0.2">
      <c r="A412" s="32" t="s">
        <v>172</v>
      </c>
      <c r="B412" s="32" t="s">
        <v>172</v>
      </c>
      <c r="C412" s="32" t="s">
        <v>172</v>
      </c>
      <c r="D412" s="32" t="s">
        <v>172</v>
      </c>
      <c r="E412" s="33" t="s">
        <v>172</v>
      </c>
      <c r="F412" s="32" t="s">
        <v>172</v>
      </c>
      <c r="G412" s="32" t="s">
        <v>172</v>
      </c>
      <c r="H412" s="32" t="s">
        <v>172</v>
      </c>
      <c r="I412" s="32" t="s">
        <v>172</v>
      </c>
      <c r="J412" s="34" t="s">
        <v>172</v>
      </c>
      <c r="K412" s="32" t="s">
        <v>172</v>
      </c>
      <c r="L412" s="32" t="s">
        <v>172</v>
      </c>
      <c r="M412" s="32" t="s">
        <v>172</v>
      </c>
      <c r="N412" s="32" t="s">
        <v>172</v>
      </c>
      <c r="O412" s="32" t="s">
        <v>172</v>
      </c>
      <c r="P412" s="32" t="s">
        <v>172</v>
      </c>
      <c r="Q412" s="32" t="s">
        <v>172</v>
      </c>
      <c r="R412" s="35" t="s">
        <v>172</v>
      </c>
      <c r="S412" s="32" t="s">
        <v>172</v>
      </c>
      <c r="T412" s="32" t="s">
        <v>172</v>
      </c>
      <c r="V412" s="32" t="s">
        <v>172</v>
      </c>
      <c r="W412" s="32" t="s">
        <v>172</v>
      </c>
    </row>
  </sheetData>
  <mergeCells count="51">
    <mergeCell ref="F51:F52"/>
    <mergeCell ref="G51:G52"/>
    <mergeCell ref="H51:H52"/>
    <mergeCell ref="I51:I52"/>
    <mergeCell ref="J51:J52"/>
    <mergeCell ref="A51:A52"/>
    <mergeCell ref="B51:B52"/>
    <mergeCell ref="C51:C52"/>
    <mergeCell ref="D51:D52"/>
    <mergeCell ref="E51:E52"/>
    <mergeCell ref="I22:I23"/>
    <mergeCell ref="J22:J23"/>
    <mergeCell ref="K22:K23"/>
    <mergeCell ref="B22:B23"/>
    <mergeCell ref="C22:C23"/>
    <mergeCell ref="D22:D23"/>
    <mergeCell ref="E22:E23"/>
    <mergeCell ref="F22:F23"/>
    <mergeCell ref="G22:G23"/>
    <mergeCell ref="H22:H23"/>
    <mergeCell ref="G14:G20"/>
    <mergeCell ref="H14:H20"/>
    <mergeCell ref="I14:I20"/>
    <mergeCell ref="J14:J20"/>
    <mergeCell ref="A2:V2"/>
    <mergeCell ref="M5:V5"/>
    <mergeCell ref="A6:K6"/>
    <mergeCell ref="A14:A20"/>
    <mergeCell ref="B14:B20"/>
    <mergeCell ref="C14:C20"/>
    <mergeCell ref="D14:D20"/>
    <mergeCell ref="E14:E20"/>
    <mergeCell ref="N14:N20"/>
    <mergeCell ref="O14:O20"/>
    <mergeCell ref="F14:F20"/>
    <mergeCell ref="V14:V20"/>
    <mergeCell ref="L55:L56"/>
    <mergeCell ref="M55:M56"/>
    <mergeCell ref="N55:N56"/>
    <mergeCell ref="W9:W20"/>
    <mergeCell ref="K14:K20"/>
    <mergeCell ref="M14:M20"/>
    <mergeCell ref="M22:M23"/>
    <mergeCell ref="N22:N23"/>
    <mergeCell ref="O22:O23"/>
    <mergeCell ref="R51:R52"/>
    <mergeCell ref="K51:K52"/>
    <mergeCell ref="L51:L52"/>
    <mergeCell ref="M51:M52"/>
    <mergeCell ref="N51:N52"/>
    <mergeCell ref="O51:O52"/>
  </mergeCells>
  <conditionalFormatting sqref="K5">
    <cfRule type="cellIs" dxfId="1" priority="1" operator="lessThanOrEqual">
      <formula>0</formula>
    </cfRule>
    <cfRule type="cellIs" dxfId="0" priority="2" operator="greaterThan">
      <formula>0</formula>
    </cfRule>
  </conditionalFormatting>
  <dataValidations count="29">
    <dataValidation type="whole" allowBlank="1" showInputMessage="1" showErrorMessage="1" error="INGRESE NÚMERO ENTERO ENTRE 1 Y 100000" sqref="G9 G53:G411" xr:uid="{00000000-0002-0000-0100-000000000000}">
      <formula1>0</formula1>
      <formula2>100000</formula2>
    </dataValidation>
    <dataValidation allowBlank="1" showInputMessage="1" showErrorMessage="1" error="INGRESE FECHA EN FORMATO dd/mm/aaaa. Fechas entre 01/12/2020 y 31/12/2020" sqref="F9 E54:F411" xr:uid="{00000000-0002-0000-0100-000001000000}"/>
    <dataValidation type="date" allowBlank="1" showInputMessage="1" showErrorMessage="1" error="INGRESE FECHA EN FORMATO dd/mm/aaaa. Fechas entre 01/12/2020 y 31/12/2020" sqref="D57:D411" xr:uid="{00000000-0002-0000-0100-000002000000}">
      <formula1>44166</formula1>
      <formula2>44561</formula2>
    </dataValidation>
    <dataValidation type="custom" allowBlank="1" showInputMessage="1" showErrorMessage="1" error="POR FAVOR INGRESAR EL NOMBRE DEL RUBRO PRESUPUESTAL QUE CORRESPONDE AL CODIGO DILIGENCIADO EN LA COLUMNA B_x000a_" sqref="T11" xr:uid="{00000000-0002-0000-0100-000003000000}">
      <formula1>ISNUMBER(T11)=FALSE</formula1>
    </dataValidation>
    <dataValidation type="custom" allowBlank="1" showInputMessage="1" showErrorMessage="1" error="POR FAVOR INGRESAR EL NOMBRE DEL RUBRO PRESUPUESTAL QUE CORRESPONDE AL CODIGO DILIGENCIADO EN LA COLUMNA B" sqref="T48 T17:T18" xr:uid="{00000000-0002-0000-0100-000004000000}">
      <formula1>ISNUMBER(T17:T868)=FALSE</formula1>
    </dataValidation>
    <dataValidation type="custom" allowBlank="1" showInputMessage="1" showErrorMessage="1" error="POR FAVOR INGRESAR EL NOMBRE DEL RUBRO PRESUPUESTAL QUE CORRESPONDE AL CODIGO DILIGENCIADO EN LA COLUMNA B" sqref="T49:T52" xr:uid="{00000000-0002-0000-0100-000005000000}">
      <formula1>ISNUMBER(T49:T902)=FALSE</formula1>
    </dataValidation>
    <dataValidation type="custom" allowBlank="1" showInputMessage="1" showErrorMessage="1" error="POR FAVOR INGRESAR EL NOMBRE DEL RUBRO PRESUPUESTAL QUE CORRESPONDE AL CODIGO DILIGENCIADO EN LA COLUMNA B" sqref="T53" xr:uid="{00000000-0002-0000-0100-000006000000}">
      <formula1>ISNUMBER(T53:T1078)=FALSE</formula1>
    </dataValidation>
    <dataValidation type="custom" allowBlank="1" showInputMessage="1" showErrorMessage="1" error="POR FAVOR INGRESAR EL NOMBRE DEL RUBRO PRESUPUESTAL QUE CORRESPONDE AL CODIGO DILIGENCIADO EN LA COLUMNA B" sqref="T54" xr:uid="{00000000-0002-0000-0100-000007000000}">
      <formula1>ISNUMBER(T54:T1074)=FALSE</formula1>
    </dataValidation>
    <dataValidation type="custom" allowBlank="1" showInputMessage="1" showErrorMessage="1" error="POR FAVOR INGRESAR EL NOMBRE DEL RUBRO PRESUPUESTAL QUE CORRESPONDE AL CODIGO DILIGENCIADO EN LA COLUMNA B" sqref="T46" xr:uid="{00000000-0002-0000-0100-000008000000}">
      <formula1>ISNUMBER(T46:T1034)=FALSE</formula1>
    </dataValidation>
    <dataValidation type="custom" allowBlank="1" showInputMessage="1" showErrorMessage="1" error="POR FAVOR INGRESAR EL NOMBRE DEL RUBRO PRESUPUESTAL QUE CORRESPONDE AL CODIGO DILIGENCIADO EN LA COLUMNA B" sqref="T39" xr:uid="{00000000-0002-0000-0100-000009000000}">
      <formula1>ISNUMBER(T39:T1020)=FALSE</formula1>
    </dataValidation>
    <dataValidation type="custom" allowBlank="1" showInputMessage="1" showErrorMessage="1" error="POR FAVOR INGRESAR EL NOMBRE DEL RUBRO PRESUPUESTAL QUE CORRESPONDE AL CODIGO DILIGENCIADO EN LA COLUMNA B" sqref="T38" xr:uid="{00000000-0002-0000-0100-00000A000000}">
      <formula1>ISNUMBER(T38:T1016)=FALSE</formula1>
    </dataValidation>
    <dataValidation type="custom" allowBlank="1" showInputMessage="1" showErrorMessage="1" error="POR FAVOR INGRESAR EL NOMBRE DEL RUBRO PRESUPUESTAL QUE CORRESPONDE AL CODIGO DILIGENCIADO EN LA COLUMNA B" sqref="T37" xr:uid="{00000000-0002-0000-0100-00000B000000}">
      <formula1>ISNUMBER(T37:T877)=FALSE</formula1>
    </dataValidation>
    <dataValidation type="custom" allowBlank="1" showInputMessage="1" showErrorMessage="1" error="POR FAVOR INGRESAR EL NOMBRE DEL RUBRO PRESUPUESTAL QUE CORRESPONDE AL CODIGO DILIGENCIADO EN LA COLUMNA B" sqref="T40:T42" xr:uid="{00000000-0002-0000-0100-00000C000000}">
      <formula1>ISNUMBER(T40:T882)=FALSE</formula1>
    </dataValidation>
    <dataValidation type="custom" allowBlank="1" showInputMessage="1" showErrorMessage="1" error="POR FAVOR INGRESAR EL NOMBRE DEL RUBRO PRESUPUESTAL QUE CORRESPONDE AL CODIGO DILIGENCIADO EN LA COLUMNA B" sqref="T43:T45 T19" xr:uid="{00000000-0002-0000-0100-00000D000000}">
      <formula1>ISNUMBER(T19:T871)=FALSE</formula1>
    </dataValidation>
    <dataValidation type="custom" allowBlank="1" showInputMessage="1" showErrorMessage="1" error="POR FAVOR INGRESAR EL NOMBRE DEL RUBRO PRESUPUESTAL QUE CORRESPONDE AL CODIGO DILIGENCIADO EN LA COLUMNA B" sqref="T30:T32" xr:uid="{00000000-0002-0000-0100-00000E000000}">
      <formula1>ISNUMBER(T30:T1000)=FALSE</formula1>
    </dataValidation>
    <dataValidation type="custom" allowBlank="1" showInputMessage="1" showErrorMessage="1" error="POR FAVOR INGRESAR EL NOMBRE DEL RUBRO PRESUPUESTAL QUE CORRESPONDE AL CODIGO DILIGENCIADO EN LA COLUMNA B" sqref="T33 T28:T29" xr:uid="{00000000-0002-0000-0100-00000F000000}">
      <formula1>ISNUMBER(T28:T858)=FALSE</formula1>
    </dataValidation>
    <dataValidation type="custom" allowBlank="1" showInputMessage="1" showErrorMessage="1" error="POR FAVOR INGRESAR EL NOMBRE DEL RUBRO PRESUPUESTAL QUE CORRESPONDE AL CODIGO DILIGENCIADO EN LA COLUMNA B" sqref="T36 T23 T16 T10" xr:uid="{00000000-0002-0000-0100-000010000000}">
      <formula1>ISNUMBER(T10:T848)=FALSE</formula1>
    </dataValidation>
    <dataValidation type="custom" allowBlank="1" showInputMessage="1" showErrorMessage="1" error="POR FAVOR INGRESAR EL NOMBRE DEL RUBRO PRESUPUESTAL QUE CORRESPONDE AL CODIGO DILIGENCIADO EN LA COLUMNA B" sqref="T35" xr:uid="{00000000-0002-0000-0100-000011000000}">
      <formula1>ISNUMBER(T35:T870)=FALSE</formula1>
    </dataValidation>
    <dataValidation type="custom" allowBlank="1" showInputMessage="1" showErrorMessage="1" error="POR FAVOR INGRESAR EL NOMBRE DEL RUBRO PRESUPUESTAL QUE CORRESPONDE AL CODIGO DILIGENCIADO EN LA COLUMNA B" sqref="T34" xr:uid="{00000000-0002-0000-0100-000012000000}">
      <formula1>ISNUMBER(T34:T866)=FALSE</formula1>
    </dataValidation>
    <dataValidation type="custom" allowBlank="1" showInputMessage="1" showErrorMessage="1" error="POR FAVOR INGRESAR EL NOMBRE DEL RUBRO PRESUPUESTAL QUE CORRESPONDE AL CODIGO DILIGENCIADO EN LA COLUMNA B" sqref="T55" xr:uid="{00000000-0002-0000-0100-000013000000}">
      <formula1>ISNUMBER(T55:T1081)=FALSE</formula1>
    </dataValidation>
    <dataValidation type="custom" allowBlank="1" showInputMessage="1" showErrorMessage="1" error="POR FAVOR INGRESAR EL NOMBRE DEL RUBRO PRESUPUESTAL QUE CORRESPONDE AL CODIGO DILIGENCIADO EN LA COLUMNA B" sqref="T56" xr:uid="{00000000-0002-0000-0100-000014000000}">
      <formula1>ISNUMBER(T56:T1127)=FALSE</formula1>
    </dataValidation>
    <dataValidation type="custom" allowBlank="1" showInputMessage="1" showErrorMessage="1" error="POR FAVOR INGRESAR EL NOMBRE DEL RUBRO PRESUPUESTAL QUE CORRESPONDE AL CODIGO DILIGENCIADO EN LA COLUMNA B" sqref="T22" xr:uid="{00000000-0002-0000-0100-000015000000}">
      <formula1>ISNUMBER(T22:T851)=FALSE</formula1>
    </dataValidation>
    <dataValidation type="custom" allowBlank="1" showInputMessage="1" showErrorMessage="1" error="POR FAVOR INGRESAR EL NOMBRE DEL RUBRO PRESUPUESTAL QUE CORRESPONDE AL CODIGO DILIGENCIADO EN LA COLUMNA B" sqref="T47" xr:uid="{00000000-0002-0000-0100-000016000000}">
      <formula1>ISNUMBER(T14:T864)=FALSE</formula1>
    </dataValidation>
    <dataValidation type="custom" allowBlank="1" showInputMessage="1" showErrorMessage="1" error="POR FAVOR INGRESAR EL NOMBRE DEL RUBRO PRESUPUESTAL QUE CORRESPONDE AL CODIGO DILIGENCIADO EN LA COLUMNA B" sqref="T20" xr:uid="{00000000-0002-0000-0100-000017000000}">
      <formula1>ISNUMBER(T20:T864)=FALSE</formula1>
    </dataValidation>
    <dataValidation type="custom" allowBlank="1" showInputMessage="1" showErrorMessage="1" error="POR FAVOR INGRESAR EL NOMBRE DEL RUBRO PRESUPUESTAL QUE CORRESPONDE AL CODIGO DILIGENCIADO EN LA COLUMNA B" sqref="T15" xr:uid="{00000000-0002-0000-0100-000018000000}">
      <formula1>ISNUMBER(T15:T860)=FALSE</formula1>
    </dataValidation>
    <dataValidation type="custom" allowBlank="1" showInputMessage="1" showErrorMessage="1" error="POR FAVOR INGRESAR EL NOMBRE DEL RUBRO PRESUPUESTAL QUE CORRESPONDE AL CODIGO DILIGENCIADO EN LA COLUMNA B" sqref="T24:T26" xr:uid="{00000000-0002-0000-0100-000019000000}">
      <formula1>ISNUMBER(T24:T987)=FALSE</formula1>
    </dataValidation>
    <dataValidation type="custom" allowBlank="1" showInputMessage="1" showErrorMessage="1" error="POR FAVOR INGRESAR EL NOMBRE DEL RUBRO PRESUPUESTAL QUE CORRESPONDE AL CODIGO DILIGENCIADO EN LA COLUMNA B" sqref="T27" xr:uid="{00000000-0002-0000-0100-00001A000000}">
      <formula1>ISNUMBER(T27:T852)=FALSE</formula1>
    </dataValidation>
    <dataValidation type="custom" allowBlank="1" showInputMessage="1" showErrorMessage="1" error="POR FAVOR INGRESAR EL NOMBRE DEL RUBRO PRESUPUESTAL QUE CORRESPONDE AL CODIGO DILIGENCIADO EN LA COLUMNA B" sqref="T21" xr:uid="{00000000-0002-0000-0100-00001B000000}">
      <formula1>ISNUMBER(T21:T849)=FALSE</formula1>
    </dataValidation>
    <dataValidation type="custom" allowBlank="1" showInputMessage="1" showErrorMessage="1" error="POR FAVOR INGRESAR EL NOMBRE DEL RUBRO PRESUPUESTAL QUE CORRESPONDE AL CODIGO DILIGENCIADO EN LA COLUMNA B" sqref="T12:T14" xr:uid="{00000000-0002-0000-0100-00001C000000}">
      <formula1>ISNUMBER(T12:T845)=FALSE</formula1>
    </dataValidation>
  </dataValidations>
  <pageMargins left="0.70866141732283472" right="0" top="0.74803149606299213" bottom="0.74803149606299213" header="0.31496062992125984" footer="0.31496062992125984"/>
  <pageSetup scale="50" pageOrder="overThenDown" orientation="landscape"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Z1111"/>
  <sheetViews>
    <sheetView topLeftCell="C1" zoomScale="86" zoomScaleNormal="86" workbookViewId="0">
      <pane xSplit="13" ySplit="6" topLeftCell="Q156" activePane="bottomRight" state="frozen"/>
      <selection activeCell="C1" sqref="C1"/>
      <selection pane="topRight" activeCell="P1" sqref="P1"/>
      <selection pane="bottomLeft" activeCell="C7" sqref="C7"/>
      <selection pane="bottomRight" activeCell="Z166" sqref="Z166"/>
    </sheetView>
  </sheetViews>
  <sheetFormatPr baseColWidth="10" defaultColWidth="11.42578125" defaultRowHeight="12.75" x14ac:dyDescent="0.25"/>
  <cols>
    <col min="1" max="1" width="3" style="3" customWidth="1"/>
    <col min="2" max="2" width="18.28515625" style="3" customWidth="1"/>
    <col min="3" max="3" width="20.85546875" style="3" customWidth="1"/>
    <col min="4" max="4" width="31" style="3" customWidth="1"/>
    <col min="5" max="5" width="47.140625" style="3" customWidth="1"/>
    <col min="6" max="6" width="24.42578125" style="64" hidden="1" customWidth="1"/>
    <col min="7" max="7" width="12.28515625" style="3" hidden="1" customWidth="1"/>
    <col min="8" max="8" width="19" style="57" hidden="1" customWidth="1"/>
    <col min="9" max="9" width="12" style="3" hidden="1" customWidth="1"/>
    <col min="10" max="10" width="20.28515625" style="57" hidden="1" customWidth="1"/>
    <col min="11" max="11" width="9.140625" style="8" hidden="1" customWidth="1"/>
    <col min="12" max="12" width="9" style="9" hidden="1" customWidth="1"/>
    <col min="13" max="13" width="20.28515625" style="2" hidden="1" customWidth="1"/>
    <col min="14" max="14" width="24.7109375" style="3" hidden="1" customWidth="1"/>
    <col min="15" max="15" width="18.7109375" style="3" hidden="1" customWidth="1"/>
    <col min="16" max="16" width="22.85546875" style="3" customWidth="1"/>
    <col min="17" max="17" width="21.5703125" style="106" customWidth="1"/>
    <col min="18" max="18" width="20.85546875" style="106" customWidth="1"/>
    <col min="19" max="19" width="22.28515625" style="106" customWidth="1"/>
    <col min="20" max="20" width="21.7109375" style="106" customWidth="1"/>
    <col min="21" max="21" width="10.5703125" style="3" customWidth="1"/>
    <col min="22" max="22" width="11.85546875" style="3" customWidth="1"/>
    <col min="23" max="23" width="18.28515625" style="3" customWidth="1"/>
    <col min="24" max="24" width="13.28515625" style="3" customWidth="1"/>
    <col min="25" max="25" width="12.7109375" style="3" customWidth="1"/>
    <col min="26" max="26" width="42.7109375" style="3" customWidth="1"/>
    <col min="27" max="16384" width="11.42578125" style="3"/>
  </cols>
  <sheetData>
    <row r="2" spans="2:26" ht="18" x14ac:dyDescent="0.25">
      <c r="C2" s="294" t="s">
        <v>204</v>
      </c>
      <c r="D2" s="294"/>
      <c r="E2" s="294"/>
      <c r="F2" s="294"/>
      <c r="G2" s="294"/>
      <c r="H2" s="294"/>
      <c r="I2" s="294"/>
      <c r="J2" s="294"/>
      <c r="K2" s="294"/>
      <c r="L2" s="294"/>
      <c r="M2" s="294"/>
      <c r="N2" s="294"/>
      <c r="O2" s="250"/>
    </row>
    <row r="3" spans="2:26" ht="16.5" thickBot="1" x14ac:dyDescent="0.3">
      <c r="F3" s="63"/>
      <c r="G3" s="4"/>
      <c r="H3" s="56"/>
      <c r="I3" s="4"/>
      <c r="J3" s="56"/>
      <c r="K3" s="5"/>
      <c r="L3" s="6"/>
      <c r="M3" s="7"/>
      <c r="N3" s="4"/>
      <c r="O3" s="4"/>
    </row>
    <row r="4" spans="2:26" ht="24.75" thickBot="1" x14ac:dyDescent="0.3">
      <c r="C4" s="1"/>
      <c r="D4" s="295"/>
      <c r="E4" s="296"/>
      <c r="I4" s="22"/>
      <c r="J4" s="107"/>
      <c r="K4" s="297"/>
      <c r="L4" s="297"/>
      <c r="M4" s="22"/>
      <c r="N4" s="15" t="s">
        <v>171</v>
      </c>
      <c r="O4" s="15"/>
      <c r="P4" s="24" t="s">
        <v>200</v>
      </c>
      <c r="Q4" s="108" t="s">
        <v>424</v>
      </c>
      <c r="R4" s="109">
        <f>+S5/P5</f>
        <v>0.8687218206083569</v>
      </c>
    </row>
    <row r="5" spans="2:26" ht="16.5" thickBot="1" x14ac:dyDescent="0.3">
      <c r="C5" s="110" t="s">
        <v>161</v>
      </c>
      <c r="D5" s="295" t="s">
        <v>290</v>
      </c>
      <c r="E5" s="296"/>
      <c r="F5" s="111" t="s">
        <v>160</v>
      </c>
      <c r="G5" s="298" t="s">
        <v>291</v>
      </c>
      <c r="H5" s="299"/>
      <c r="I5" s="300" t="s">
        <v>162</v>
      </c>
      <c r="J5" s="301"/>
      <c r="K5" s="302">
        <f>+'[2]Cuadro 1 NC'!D5+'[2]Cuadro 2 Reg'!I4</f>
        <v>48560292391</v>
      </c>
      <c r="L5" s="303"/>
      <c r="M5" s="112" t="s">
        <v>163</v>
      </c>
      <c r="N5" s="113">
        <f>SUM(N9:N600)</f>
        <v>48040942391</v>
      </c>
      <c r="O5" s="113"/>
      <c r="P5" s="114">
        <f>+P185</f>
        <v>60194548475</v>
      </c>
      <c r="Q5" s="114">
        <f t="shared" ref="Q5:T5" si="0">+Q185</f>
        <v>57107421711.189995</v>
      </c>
      <c r="R5" s="114">
        <f t="shared" si="0"/>
        <v>3087126763.8100004</v>
      </c>
      <c r="S5" s="114">
        <f t="shared" si="0"/>
        <v>52292317741.899994</v>
      </c>
      <c r="T5" s="114">
        <f t="shared" si="0"/>
        <v>4815103969.29</v>
      </c>
      <c r="U5" s="109">
        <f>+S5/P5</f>
        <v>0.8687218206083569</v>
      </c>
      <c r="V5" s="115"/>
      <c r="W5" s="115"/>
      <c r="X5" s="115"/>
      <c r="Y5" s="115"/>
      <c r="Z5" s="115"/>
    </row>
    <row r="6" spans="2:26" s="16" customFormat="1" ht="51.75" thickBot="1" x14ac:dyDescent="0.3">
      <c r="B6" s="40" t="s">
        <v>193</v>
      </c>
      <c r="C6" s="10" t="s">
        <v>704</v>
      </c>
      <c r="D6" s="101" t="s">
        <v>165</v>
      </c>
      <c r="E6" s="101"/>
      <c r="F6" s="10" t="s">
        <v>166</v>
      </c>
      <c r="G6" s="11" t="s">
        <v>425</v>
      </c>
      <c r="H6" s="60" t="s">
        <v>167</v>
      </c>
      <c r="I6" s="12" t="s">
        <v>425</v>
      </c>
      <c r="J6" s="58" t="s">
        <v>167</v>
      </c>
      <c r="K6" s="13" t="s">
        <v>168</v>
      </c>
      <c r="L6" s="14" t="s">
        <v>169</v>
      </c>
      <c r="M6" s="15" t="s">
        <v>170</v>
      </c>
      <c r="N6" s="15" t="s">
        <v>171</v>
      </c>
      <c r="O6" s="116"/>
      <c r="P6" s="117" t="s">
        <v>426</v>
      </c>
      <c r="Q6" s="117" t="s">
        <v>427</v>
      </c>
      <c r="R6" s="117" t="s">
        <v>428</v>
      </c>
      <c r="S6" s="117" t="s">
        <v>429</v>
      </c>
      <c r="T6" s="117" t="s">
        <v>430</v>
      </c>
      <c r="U6" s="118" t="s">
        <v>431</v>
      </c>
      <c r="V6" s="118" t="s">
        <v>432</v>
      </c>
      <c r="W6" s="119" t="s">
        <v>433</v>
      </c>
      <c r="X6" s="117" t="s">
        <v>434</v>
      </c>
      <c r="Y6" s="120" t="s">
        <v>435</v>
      </c>
      <c r="Z6" s="121" t="s">
        <v>436</v>
      </c>
    </row>
    <row r="7" spans="2:26" s="16" customFormat="1" x14ac:dyDescent="0.2">
      <c r="B7" s="122" t="s">
        <v>437</v>
      </c>
      <c r="C7" s="122" t="s">
        <v>437</v>
      </c>
      <c r="D7" s="123" t="s">
        <v>438</v>
      </c>
      <c r="E7" s="124" t="s">
        <v>439</v>
      </c>
      <c r="F7" s="10"/>
      <c r="G7" s="11"/>
      <c r="H7" s="60"/>
      <c r="I7" s="12"/>
      <c r="J7" s="58"/>
      <c r="K7" s="13"/>
      <c r="L7" s="14"/>
      <c r="M7" s="15"/>
      <c r="N7" s="26"/>
      <c r="O7" s="54"/>
      <c r="P7" s="125">
        <v>400000000</v>
      </c>
      <c r="Q7" s="126">
        <v>400000000</v>
      </c>
      <c r="R7" s="126">
        <f>+P7-Q7</f>
        <v>0</v>
      </c>
      <c r="S7" s="126">
        <v>156249857</v>
      </c>
      <c r="T7" s="126">
        <f>+Q7-S7</f>
        <v>243750143</v>
      </c>
      <c r="U7" s="127">
        <v>13523</v>
      </c>
      <c r="V7" s="127"/>
      <c r="W7" s="127"/>
      <c r="X7" s="127"/>
      <c r="Y7" s="127"/>
      <c r="Z7" s="127"/>
    </row>
    <row r="8" spans="2:26" s="234" customFormat="1" x14ac:dyDescent="0.2">
      <c r="B8" s="139"/>
      <c r="C8" s="128"/>
      <c r="D8" s="129"/>
      <c r="E8" s="130"/>
      <c r="F8" s="131"/>
      <c r="G8" s="132"/>
      <c r="H8" s="133"/>
      <c r="I8" s="132"/>
      <c r="J8" s="133"/>
      <c r="K8" s="134"/>
      <c r="L8" s="132"/>
      <c r="M8" s="135"/>
      <c r="N8" s="136"/>
      <c r="O8" s="137"/>
      <c r="P8" s="138">
        <f>SUM(P7)</f>
        <v>400000000</v>
      </c>
      <c r="Q8" s="138">
        <f>SUM(Q7)</f>
        <v>400000000</v>
      </c>
      <c r="R8" s="138">
        <f>SUM(R7)</f>
        <v>0</v>
      </c>
      <c r="S8" s="138">
        <f>SUM(S7)</f>
        <v>156249857</v>
      </c>
      <c r="T8" s="138">
        <f>SUM(T7)</f>
        <v>243750143</v>
      </c>
      <c r="U8" s="139"/>
      <c r="V8" s="139"/>
      <c r="W8" s="139"/>
      <c r="X8" s="139"/>
      <c r="Y8" s="139"/>
      <c r="Z8" s="139"/>
    </row>
    <row r="9" spans="2:26" s="9" customFormat="1" ht="36" x14ac:dyDescent="0.2">
      <c r="B9" s="52" t="s">
        <v>705</v>
      </c>
      <c r="C9" s="52" t="s">
        <v>440</v>
      </c>
      <c r="D9" s="55" t="s">
        <v>207</v>
      </c>
      <c r="E9" s="124" t="s">
        <v>208</v>
      </c>
      <c r="F9" s="65" t="s">
        <v>209</v>
      </c>
      <c r="G9" s="17">
        <v>1</v>
      </c>
      <c r="H9" s="59">
        <v>259850260</v>
      </c>
      <c r="I9" s="17">
        <v>1</v>
      </c>
      <c r="J9" s="59">
        <v>1877476512</v>
      </c>
      <c r="K9" s="28">
        <v>1</v>
      </c>
      <c r="L9" s="29" t="s">
        <v>284</v>
      </c>
      <c r="M9" s="61">
        <v>1958208000</v>
      </c>
      <c r="N9" s="26">
        <f>+M9*K9</f>
        <v>1958208000</v>
      </c>
      <c r="O9" s="54">
        <f>+(N9/J9)-1</f>
        <v>4.2999998926218197E-2</v>
      </c>
      <c r="P9" s="51">
        <f>1404000000-4000000</f>
        <v>1400000000</v>
      </c>
      <c r="Q9" s="140">
        <f>+P9</f>
        <v>1400000000</v>
      </c>
      <c r="R9" s="141">
        <f t="shared" ref="R9:R87" si="1">+P9-Q9</f>
        <v>0</v>
      </c>
      <c r="S9" s="140">
        <v>1400000000</v>
      </c>
      <c r="T9" s="141">
        <f t="shared" ref="T9:T87" si="2">+Q9-S9</f>
        <v>0</v>
      </c>
      <c r="U9" s="53">
        <v>9523</v>
      </c>
      <c r="V9" s="197" t="s">
        <v>679</v>
      </c>
      <c r="W9" s="197" t="s">
        <v>680</v>
      </c>
      <c r="X9" s="197" t="s">
        <v>681</v>
      </c>
      <c r="Y9" s="197" t="s">
        <v>682</v>
      </c>
      <c r="Z9" s="124"/>
    </row>
    <row r="10" spans="2:26" s="9" customFormat="1" ht="24" x14ac:dyDescent="0.2">
      <c r="B10" s="52" t="s">
        <v>705</v>
      </c>
      <c r="C10" s="52" t="s">
        <v>440</v>
      </c>
      <c r="D10" s="55" t="s">
        <v>207</v>
      </c>
      <c r="E10" s="142" t="s">
        <v>441</v>
      </c>
      <c r="F10" s="143"/>
      <c r="G10" s="144"/>
      <c r="H10" s="145"/>
      <c r="I10" s="144"/>
      <c r="J10" s="145"/>
      <c r="K10" s="146"/>
      <c r="L10" s="144"/>
      <c r="M10" s="147"/>
      <c r="N10" s="148"/>
      <c r="O10" s="149"/>
      <c r="P10" s="51">
        <v>4000000</v>
      </c>
      <c r="Q10" s="288">
        <f>1500000</f>
        <v>1500000</v>
      </c>
      <c r="R10" s="291">
        <f>+P10+P11-Q10</f>
        <v>6500000</v>
      </c>
      <c r="S10" s="288">
        <v>1500000</v>
      </c>
      <c r="T10" s="291">
        <f>+Q10-S10</f>
        <v>0</v>
      </c>
      <c r="U10" s="53">
        <v>9123</v>
      </c>
      <c r="V10" s="53"/>
      <c r="W10" s="53"/>
      <c r="X10" s="53"/>
      <c r="Y10" s="53"/>
      <c r="Z10" s="53"/>
    </row>
    <row r="11" spans="2:26" s="9" customFormat="1" ht="24" x14ac:dyDescent="0.2">
      <c r="B11" s="52" t="s">
        <v>705</v>
      </c>
      <c r="C11" s="52" t="s">
        <v>442</v>
      </c>
      <c r="D11" s="55" t="s">
        <v>210</v>
      </c>
      <c r="E11" s="142" t="s">
        <v>441</v>
      </c>
      <c r="F11" s="143"/>
      <c r="G11" s="144"/>
      <c r="H11" s="145"/>
      <c r="I11" s="144"/>
      <c r="J11" s="145"/>
      <c r="K11" s="146"/>
      <c r="L11" s="144"/>
      <c r="M11" s="147"/>
      <c r="N11" s="148"/>
      <c r="O11" s="149"/>
      <c r="P11" s="51">
        <v>4000000</v>
      </c>
      <c r="Q11" s="290"/>
      <c r="R11" s="293"/>
      <c r="S11" s="290"/>
      <c r="T11" s="293"/>
      <c r="U11" s="53"/>
      <c r="V11" s="53"/>
      <c r="W11" s="53"/>
      <c r="X11" s="53"/>
      <c r="Y11" s="53"/>
      <c r="Z11" s="53"/>
    </row>
    <row r="12" spans="2:26" s="176" customFormat="1" x14ac:dyDescent="0.2">
      <c r="B12" s="160"/>
      <c r="C12" s="151"/>
      <c r="D12" s="152"/>
      <c r="E12" s="153"/>
      <c r="F12" s="154"/>
      <c r="G12" s="155"/>
      <c r="H12" s="156"/>
      <c r="I12" s="155"/>
      <c r="J12" s="156"/>
      <c r="K12" s="157"/>
      <c r="L12" s="155"/>
      <c r="M12" s="158"/>
      <c r="N12" s="136"/>
      <c r="O12" s="137"/>
      <c r="P12" s="159">
        <f>SUM(P9:P11)</f>
        <v>1408000000</v>
      </c>
      <c r="Q12" s="159">
        <f t="shared" ref="Q12:T12" si="3">SUM(Q9:Q11)</f>
        <v>1401500000</v>
      </c>
      <c r="R12" s="159">
        <f t="shared" si="3"/>
        <v>6500000</v>
      </c>
      <c r="S12" s="159">
        <f t="shared" si="3"/>
        <v>1401500000</v>
      </c>
      <c r="T12" s="159">
        <f t="shared" si="3"/>
        <v>0</v>
      </c>
      <c r="U12" s="160"/>
      <c r="V12" s="160"/>
      <c r="W12" s="160"/>
      <c r="X12" s="160"/>
      <c r="Y12" s="160"/>
      <c r="Z12" s="160"/>
    </row>
    <row r="13" spans="2:26" s="9" customFormat="1" ht="45" x14ac:dyDescent="0.2">
      <c r="B13" s="50" t="s">
        <v>706</v>
      </c>
      <c r="C13" s="50" t="s">
        <v>443</v>
      </c>
      <c r="D13" s="162" t="s">
        <v>2</v>
      </c>
      <c r="E13" s="142" t="s">
        <v>441</v>
      </c>
      <c r="F13" s="143"/>
      <c r="G13" s="144"/>
      <c r="H13" s="145"/>
      <c r="I13" s="144"/>
      <c r="J13" s="145"/>
      <c r="K13" s="146"/>
      <c r="L13" s="144"/>
      <c r="M13" s="147"/>
      <c r="N13" s="148"/>
      <c r="O13" s="149"/>
      <c r="P13" s="51">
        <v>2000000</v>
      </c>
      <c r="Q13" s="288">
        <v>1000000</v>
      </c>
      <c r="R13" s="291">
        <f>+P13+P14+P15-Q13</f>
        <v>12000000</v>
      </c>
      <c r="S13" s="288">
        <v>1000000</v>
      </c>
      <c r="T13" s="291">
        <f>+Q13-S13</f>
        <v>0</v>
      </c>
      <c r="U13" s="53">
        <v>9123</v>
      </c>
      <c r="V13" s="53"/>
      <c r="W13" s="53"/>
      <c r="X13" s="53"/>
      <c r="Y13" s="53"/>
      <c r="Z13" s="53"/>
    </row>
    <row r="14" spans="2:26" s="9" customFormat="1" ht="48" x14ac:dyDescent="0.2">
      <c r="B14" s="50" t="s">
        <v>706</v>
      </c>
      <c r="C14" s="50" t="s">
        <v>213</v>
      </c>
      <c r="D14" s="62" t="s">
        <v>3</v>
      </c>
      <c r="E14" s="142" t="s">
        <v>441</v>
      </c>
      <c r="F14" s="65" t="s">
        <v>292</v>
      </c>
      <c r="G14" s="17">
        <v>0</v>
      </c>
      <c r="H14" s="59">
        <v>0</v>
      </c>
      <c r="I14" s="17">
        <v>0</v>
      </c>
      <c r="J14" s="59">
        <v>0</v>
      </c>
      <c r="K14" s="28">
        <v>2</v>
      </c>
      <c r="L14" s="29" t="s">
        <v>285</v>
      </c>
      <c r="M14" s="61">
        <v>200000000</v>
      </c>
      <c r="N14" s="26">
        <f>+M14*K14</f>
        <v>400000000</v>
      </c>
      <c r="O14" s="54" t="e">
        <f>+(N14/J14)-1</f>
        <v>#DIV/0!</v>
      </c>
      <c r="P14" s="51">
        <v>2000000</v>
      </c>
      <c r="Q14" s="289"/>
      <c r="R14" s="292"/>
      <c r="S14" s="289"/>
      <c r="T14" s="292"/>
      <c r="U14" s="53"/>
      <c r="V14" s="53"/>
      <c r="W14" s="53"/>
      <c r="X14" s="53"/>
      <c r="Y14" s="53"/>
      <c r="Z14" s="53"/>
    </row>
    <row r="15" spans="2:26" s="9" customFormat="1" ht="36" x14ac:dyDescent="0.2">
      <c r="B15" s="50" t="s">
        <v>706</v>
      </c>
      <c r="C15" s="52" t="s">
        <v>4</v>
      </c>
      <c r="D15" s="55" t="s">
        <v>5</v>
      </c>
      <c r="E15" s="142" t="s">
        <v>441</v>
      </c>
      <c r="F15" s="143"/>
      <c r="G15" s="144"/>
      <c r="H15" s="145"/>
      <c r="I15" s="144"/>
      <c r="J15" s="145"/>
      <c r="K15" s="146"/>
      <c r="L15" s="144"/>
      <c r="M15" s="147"/>
      <c r="N15" s="148"/>
      <c r="O15" s="149"/>
      <c r="P15" s="51">
        <v>9000000</v>
      </c>
      <c r="Q15" s="290"/>
      <c r="R15" s="293"/>
      <c r="S15" s="290"/>
      <c r="T15" s="293"/>
      <c r="U15" s="53"/>
      <c r="V15" s="53"/>
      <c r="W15" s="53"/>
      <c r="X15" s="53"/>
      <c r="Y15" s="53"/>
      <c r="Z15" s="53"/>
    </row>
    <row r="16" spans="2:26" s="9" customFormat="1" ht="60" x14ac:dyDescent="0.2">
      <c r="B16" s="50" t="s">
        <v>706</v>
      </c>
      <c r="C16" s="52" t="s">
        <v>4</v>
      </c>
      <c r="D16" s="55" t="s">
        <v>5</v>
      </c>
      <c r="E16" s="150" t="s">
        <v>214</v>
      </c>
      <c r="F16" s="65" t="s">
        <v>215</v>
      </c>
      <c r="G16" s="17">
        <v>0</v>
      </c>
      <c r="H16" s="59">
        <v>0</v>
      </c>
      <c r="I16" s="17">
        <v>7</v>
      </c>
      <c r="J16" s="59">
        <v>7372050</v>
      </c>
      <c r="K16" s="28">
        <v>14</v>
      </c>
      <c r="L16" s="29" t="s">
        <v>285</v>
      </c>
      <c r="M16" s="61">
        <v>1100000</v>
      </c>
      <c r="N16" s="26">
        <f>+M16*K16</f>
        <v>15400000</v>
      </c>
      <c r="O16" s="54">
        <f>+(N16/J16)-1</f>
        <v>1.0889711816930161</v>
      </c>
      <c r="P16" s="51">
        <f>24400000-9000000</f>
        <v>15400000</v>
      </c>
      <c r="Q16" s="140">
        <f>+P16</f>
        <v>15400000</v>
      </c>
      <c r="R16" s="141">
        <f t="shared" si="1"/>
        <v>0</v>
      </c>
      <c r="S16" s="140">
        <v>15400000</v>
      </c>
      <c r="T16" s="141">
        <f t="shared" si="2"/>
        <v>0</v>
      </c>
      <c r="U16" s="53">
        <v>9623</v>
      </c>
      <c r="V16" s="197" t="s">
        <v>683</v>
      </c>
      <c r="W16" s="197" t="s">
        <v>666</v>
      </c>
      <c r="X16" s="197" t="s">
        <v>664</v>
      </c>
      <c r="Y16" s="197" t="s">
        <v>665</v>
      </c>
      <c r="Z16" s="53"/>
    </row>
    <row r="17" spans="2:26" s="176" customFormat="1" x14ac:dyDescent="0.2">
      <c r="B17" s="151"/>
      <c r="C17" s="151"/>
      <c r="D17" s="152"/>
      <c r="E17" s="153"/>
      <c r="F17" s="154"/>
      <c r="G17" s="155"/>
      <c r="H17" s="156"/>
      <c r="I17" s="155"/>
      <c r="J17" s="156"/>
      <c r="K17" s="157"/>
      <c r="L17" s="155"/>
      <c r="M17" s="158"/>
      <c r="N17" s="136"/>
      <c r="O17" s="137"/>
      <c r="P17" s="159">
        <f>SUM(P13:P16)</f>
        <v>28400000</v>
      </c>
      <c r="Q17" s="159">
        <f>SUM(Q13:Q16)</f>
        <v>16400000</v>
      </c>
      <c r="R17" s="159">
        <f>SUM(R13:R16)</f>
        <v>12000000</v>
      </c>
      <c r="S17" s="159">
        <f>SUM(S13:S16)</f>
        <v>16400000</v>
      </c>
      <c r="T17" s="159">
        <f>SUM(T13:T16)</f>
        <v>0</v>
      </c>
      <c r="U17" s="160"/>
      <c r="V17" s="160"/>
      <c r="W17" s="160"/>
      <c r="X17" s="160"/>
      <c r="Y17" s="160"/>
      <c r="Z17" s="160"/>
    </row>
    <row r="18" spans="2:26" s="9" customFormat="1" ht="48" x14ac:dyDescent="0.2">
      <c r="B18" s="52" t="s">
        <v>6</v>
      </c>
      <c r="C18" s="52" t="s">
        <v>7</v>
      </c>
      <c r="D18" s="55" t="s">
        <v>5</v>
      </c>
      <c r="E18" s="150" t="s">
        <v>216</v>
      </c>
      <c r="F18" s="65" t="s">
        <v>292</v>
      </c>
      <c r="G18" s="17"/>
      <c r="H18" s="59">
        <v>0</v>
      </c>
      <c r="I18" s="17"/>
      <c r="J18" s="59">
        <v>70877352</v>
      </c>
      <c r="K18" s="28">
        <v>10</v>
      </c>
      <c r="L18" s="29" t="s">
        <v>285</v>
      </c>
      <c r="M18" s="61">
        <v>7000000</v>
      </c>
      <c r="N18" s="26">
        <f>+M18*K18</f>
        <v>70000000</v>
      </c>
      <c r="O18" s="54">
        <f>+(N18/J18)-1</f>
        <v>-1.2378453416261981E-2</v>
      </c>
      <c r="P18" s="51">
        <f>70000000-1057350</f>
        <v>68942650</v>
      </c>
      <c r="Q18" s="141">
        <v>68942650</v>
      </c>
      <c r="R18" s="141">
        <f t="shared" si="1"/>
        <v>0</v>
      </c>
      <c r="S18" s="141">
        <v>68942650</v>
      </c>
      <c r="T18" s="141">
        <f t="shared" si="2"/>
        <v>0</v>
      </c>
      <c r="U18" s="53">
        <v>13423</v>
      </c>
      <c r="V18" s="199">
        <v>186823</v>
      </c>
      <c r="W18" s="197" t="s">
        <v>642</v>
      </c>
      <c r="X18" s="197" t="s">
        <v>643</v>
      </c>
      <c r="Y18" s="197" t="s">
        <v>644</v>
      </c>
      <c r="Z18" s="53"/>
    </row>
    <row r="19" spans="2:26" s="176" customFormat="1" x14ac:dyDescent="0.2">
      <c r="B19" s="151"/>
      <c r="C19" s="151"/>
      <c r="D19" s="152"/>
      <c r="E19" s="163"/>
      <c r="F19" s="154"/>
      <c r="G19" s="155"/>
      <c r="H19" s="156"/>
      <c r="I19" s="155"/>
      <c r="J19" s="156"/>
      <c r="K19" s="157"/>
      <c r="L19" s="155"/>
      <c r="M19" s="158"/>
      <c r="N19" s="136"/>
      <c r="O19" s="137"/>
      <c r="P19" s="159">
        <f>SUM(P18)</f>
        <v>68942650</v>
      </c>
      <c r="Q19" s="159">
        <f>SUM(Q18)</f>
        <v>68942650</v>
      </c>
      <c r="R19" s="159">
        <f>SUM(R18)</f>
        <v>0</v>
      </c>
      <c r="S19" s="159">
        <f>SUM(S18)</f>
        <v>68942650</v>
      </c>
      <c r="T19" s="159">
        <f>SUM(T18)</f>
        <v>0</v>
      </c>
      <c r="U19" s="160"/>
      <c r="V19" s="160"/>
      <c r="W19" s="160"/>
      <c r="X19" s="160"/>
      <c r="Y19" s="160"/>
      <c r="Z19" s="160"/>
    </row>
    <row r="20" spans="2:26" s="9" customFormat="1" ht="33.75" x14ac:dyDescent="0.2">
      <c r="B20" s="52" t="s">
        <v>8</v>
      </c>
      <c r="C20" s="52" t="s">
        <v>9</v>
      </c>
      <c r="D20" s="162" t="s">
        <v>10</v>
      </c>
      <c r="E20" s="142" t="s">
        <v>441</v>
      </c>
      <c r="F20" s="143"/>
      <c r="G20" s="144"/>
      <c r="H20" s="145"/>
      <c r="I20" s="144"/>
      <c r="J20" s="145"/>
      <c r="K20" s="146"/>
      <c r="L20" s="144"/>
      <c r="M20" s="147"/>
      <c r="N20" s="148"/>
      <c r="O20" s="149"/>
      <c r="P20" s="51">
        <v>3000000</v>
      </c>
      <c r="Q20" s="288">
        <v>3000000</v>
      </c>
      <c r="R20" s="291">
        <f>+P20+P21-Q20</f>
        <v>7000000</v>
      </c>
      <c r="S20" s="288">
        <v>3000000</v>
      </c>
      <c r="T20" s="291">
        <f>+Q20-S20</f>
        <v>0</v>
      </c>
      <c r="U20" s="53">
        <v>9123</v>
      </c>
      <c r="V20" s="53"/>
      <c r="W20" s="53"/>
      <c r="X20" s="53"/>
      <c r="Y20" s="53"/>
      <c r="Z20" s="53"/>
    </row>
    <row r="21" spans="2:26" s="9" customFormat="1" ht="36" x14ac:dyDescent="0.2">
      <c r="B21" s="52" t="s">
        <v>8</v>
      </c>
      <c r="C21" s="52" t="s">
        <v>11</v>
      </c>
      <c r="D21" s="55" t="s">
        <v>12</v>
      </c>
      <c r="E21" s="142" t="s">
        <v>441</v>
      </c>
      <c r="F21" s="143"/>
      <c r="G21" s="144"/>
      <c r="H21" s="145"/>
      <c r="I21" s="144"/>
      <c r="J21" s="145"/>
      <c r="K21" s="146"/>
      <c r="L21" s="144"/>
      <c r="M21" s="147"/>
      <c r="N21" s="148"/>
      <c r="O21" s="149"/>
      <c r="P21" s="51">
        <v>7000000</v>
      </c>
      <c r="Q21" s="290"/>
      <c r="R21" s="293"/>
      <c r="S21" s="290"/>
      <c r="T21" s="293"/>
      <c r="U21" s="53"/>
      <c r="V21" s="53"/>
      <c r="W21" s="53"/>
      <c r="X21" s="53"/>
      <c r="Y21" s="53"/>
      <c r="Z21" s="53"/>
    </row>
    <row r="22" spans="2:26" s="9" customFormat="1" ht="48" x14ac:dyDescent="0.2">
      <c r="B22" s="52" t="s">
        <v>8</v>
      </c>
      <c r="C22" s="52" t="s">
        <v>11</v>
      </c>
      <c r="D22" s="55" t="s">
        <v>12</v>
      </c>
      <c r="E22" s="150" t="s">
        <v>217</v>
      </c>
      <c r="F22" s="65" t="s">
        <v>292</v>
      </c>
      <c r="G22" s="17">
        <v>1</v>
      </c>
      <c r="H22" s="59">
        <v>24308368</v>
      </c>
      <c r="I22" s="17">
        <v>1</v>
      </c>
      <c r="J22" s="59">
        <v>41860972</v>
      </c>
      <c r="K22" s="28">
        <v>1</v>
      </c>
      <c r="L22" s="29" t="s">
        <v>284</v>
      </c>
      <c r="M22" s="61">
        <v>15000000</v>
      </c>
      <c r="N22" s="26">
        <f>+M22*K22</f>
        <v>15000000</v>
      </c>
      <c r="O22" s="54">
        <f>+(N22/J22)-1</f>
        <v>-0.64167100563264512</v>
      </c>
      <c r="P22" s="51">
        <f>22000000-7000000-9704500</f>
        <v>5295500</v>
      </c>
      <c r="Q22" s="140">
        <v>5295500</v>
      </c>
      <c r="R22" s="141">
        <f t="shared" si="1"/>
        <v>0</v>
      </c>
      <c r="S22" s="140">
        <v>5295500</v>
      </c>
      <c r="T22" s="141">
        <f t="shared" si="2"/>
        <v>0</v>
      </c>
      <c r="U22" s="53">
        <v>9723</v>
      </c>
      <c r="V22" s="199">
        <v>209323</v>
      </c>
      <c r="W22" s="197" t="s">
        <v>648</v>
      </c>
      <c r="X22" s="197" t="s">
        <v>649</v>
      </c>
      <c r="Y22" s="197" t="s">
        <v>650</v>
      </c>
      <c r="Z22" s="53"/>
    </row>
    <row r="23" spans="2:26" s="176" customFormat="1" x14ac:dyDescent="0.2">
      <c r="B23" s="151"/>
      <c r="C23" s="151"/>
      <c r="D23" s="152"/>
      <c r="E23" s="153"/>
      <c r="F23" s="154"/>
      <c r="G23" s="155"/>
      <c r="H23" s="156"/>
      <c r="I23" s="155"/>
      <c r="J23" s="156"/>
      <c r="K23" s="157"/>
      <c r="L23" s="155"/>
      <c r="M23" s="158"/>
      <c r="N23" s="136"/>
      <c r="O23" s="137"/>
      <c r="P23" s="159">
        <f>SUM(P20:P22)</f>
        <v>15295500</v>
      </c>
      <c r="Q23" s="159">
        <f>SUM(Q20:Q22)</f>
        <v>8295500</v>
      </c>
      <c r="R23" s="159">
        <f>SUM(R20:R22)</f>
        <v>7000000</v>
      </c>
      <c r="S23" s="159">
        <f>SUM(S20:S22)</f>
        <v>8295500</v>
      </c>
      <c r="T23" s="159">
        <f>SUM(T20:T22)</f>
        <v>0</v>
      </c>
      <c r="U23" s="160"/>
      <c r="V23" s="160"/>
      <c r="W23" s="160"/>
      <c r="X23" s="160"/>
      <c r="Y23" s="160"/>
      <c r="Z23" s="160"/>
    </row>
    <row r="24" spans="2:26" s="9" customFormat="1" ht="108" x14ac:dyDescent="0.2">
      <c r="B24" s="52" t="s">
        <v>13</v>
      </c>
      <c r="C24" s="52" t="s">
        <v>14</v>
      </c>
      <c r="D24" s="55" t="s">
        <v>15</v>
      </c>
      <c r="E24" s="150" t="s">
        <v>218</v>
      </c>
      <c r="F24" s="65" t="s">
        <v>292</v>
      </c>
      <c r="G24" s="17">
        <v>1</v>
      </c>
      <c r="H24" s="59">
        <v>35000000</v>
      </c>
      <c r="I24" s="17">
        <v>1</v>
      </c>
      <c r="J24" s="59">
        <v>67500000</v>
      </c>
      <c r="K24" s="28">
        <v>1</v>
      </c>
      <c r="L24" s="29" t="s">
        <v>284</v>
      </c>
      <c r="M24" s="61">
        <v>47000000</v>
      </c>
      <c r="N24" s="26">
        <f>+M24*K24</f>
        <v>47000000</v>
      </c>
      <c r="O24" s="54">
        <f>+(N24/J24)-1</f>
        <v>-0.3037037037037037</v>
      </c>
      <c r="P24" s="51">
        <f>48500000-1500000</f>
        <v>47000000</v>
      </c>
      <c r="Q24" s="140">
        <f>+P24</f>
        <v>47000000</v>
      </c>
      <c r="R24" s="141">
        <f t="shared" si="1"/>
        <v>0</v>
      </c>
      <c r="S24" s="140">
        <v>47000000</v>
      </c>
      <c r="T24" s="141">
        <f t="shared" si="2"/>
        <v>0</v>
      </c>
      <c r="U24" s="53">
        <v>9823</v>
      </c>
      <c r="V24" s="207">
        <v>290123</v>
      </c>
      <c r="W24" s="208" t="s">
        <v>729</v>
      </c>
      <c r="X24" s="208" t="s">
        <v>693</v>
      </c>
      <c r="Y24" s="208" t="s">
        <v>694</v>
      </c>
      <c r="Z24" s="53"/>
    </row>
    <row r="25" spans="2:26" s="9" customFormat="1" ht="48" x14ac:dyDescent="0.2">
      <c r="B25" s="52" t="s">
        <v>13</v>
      </c>
      <c r="C25" s="52" t="s">
        <v>14</v>
      </c>
      <c r="D25" s="55" t="s">
        <v>15</v>
      </c>
      <c r="E25" s="142" t="s">
        <v>441</v>
      </c>
      <c r="F25" s="143"/>
      <c r="G25" s="144"/>
      <c r="H25" s="145"/>
      <c r="I25" s="144"/>
      <c r="J25" s="145"/>
      <c r="K25" s="146"/>
      <c r="L25" s="144"/>
      <c r="M25" s="147"/>
      <c r="N25" s="148"/>
      <c r="O25" s="149"/>
      <c r="P25" s="51">
        <v>1500000</v>
      </c>
      <c r="Q25" s="288">
        <v>2000000</v>
      </c>
      <c r="R25" s="291">
        <f>+P25+P26-Q25</f>
        <v>1000000</v>
      </c>
      <c r="S25" s="288">
        <v>2000000</v>
      </c>
      <c r="T25" s="291">
        <f>+Q25-S25</f>
        <v>0</v>
      </c>
      <c r="U25" s="53">
        <v>9123</v>
      </c>
      <c r="V25" s="53"/>
      <c r="W25" s="53"/>
      <c r="X25" s="53"/>
      <c r="Y25" s="53"/>
      <c r="Z25" s="53"/>
    </row>
    <row r="26" spans="2:26" s="9" customFormat="1" ht="24" x14ac:dyDescent="0.2">
      <c r="B26" s="52" t="s">
        <v>13</v>
      </c>
      <c r="C26" s="52" t="s">
        <v>16</v>
      </c>
      <c r="D26" s="55" t="s">
        <v>17</v>
      </c>
      <c r="E26" s="142" t="s">
        <v>441</v>
      </c>
      <c r="F26" s="143"/>
      <c r="G26" s="144"/>
      <c r="H26" s="145"/>
      <c r="I26" s="144"/>
      <c r="J26" s="145"/>
      <c r="K26" s="146"/>
      <c r="L26" s="144"/>
      <c r="M26" s="147"/>
      <c r="N26" s="148"/>
      <c r="O26" s="149"/>
      <c r="P26" s="51">
        <v>1500000</v>
      </c>
      <c r="Q26" s="290"/>
      <c r="R26" s="293"/>
      <c r="S26" s="290"/>
      <c r="T26" s="293"/>
      <c r="U26" s="53"/>
      <c r="V26" s="53"/>
      <c r="W26" s="53"/>
      <c r="X26" s="53"/>
      <c r="Y26" s="53"/>
      <c r="Z26" s="53"/>
    </row>
    <row r="27" spans="2:26" s="176" customFormat="1" x14ac:dyDescent="0.2">
      <c r="B27" s="151"/>
      <c r="C27" s="151"/>
      <c r="D27" s="152"/>
      <c r="E27" s="153"/>
      <c r="F27" s="154"/>
      <c r="G27" s="155"/>
      <c r="H27" s="156"/>
      <c r="I27" s="155"/>
      <c r="J27" s="156"/>
      <c r="K27" s="157"/>
      <c r="L27" s="155"/>
      <c r="M27" s="158"/>
      <c r="N27" s="136"/>
      <c r="O27" s="137"/>
      <c r="P27" s="159">
        <f>SUM(P24:P26)</f>
        <v>50000000</v>
      </c>
      <c r="Q27" s="159">
        <f>SUM(Q24:Q26)</f>
        <v>49000000</v>
      </c>
      <c r="R27" s="159">
        <f>SUM(R24:R26)</f>
        <v>1000000</v>
      </c>
      <c r="S27" s="159">
        <f>SUM(S24:S26)</f>
        <v>49000000</v>
      </c>
      <c r="T27" s="159">
        <f>SUM(T24:T26)</f>
        <v>0</v>
      </c>
      <c r="U27" s="160"/>
      <c r="V27" s="160"/>
      <c r="W27" s="160"/>
      <c r="X27" s="160"/>
      <c r="Y27" s="160"/>
      <c r="Z27" s="160"/>
    </row>
    <row r="28" spans="2:26" s="9" customFormat="1" ht="48" x14ac:dyDescent="0.2">
      <c r="B28" s="52" t="s">
        <v>707</v>
      </c>
      <c r="C28" s="52" t="s">
        <v>575</v>
      </c>
      <c r="D28" s="55" t="s">
        <v>576</v>
      </c>
      <c r="E28" s="150" t="s">
        <v>211</v>
      </c>
      <c r="F28" s="65" t="s">
        <v>212</v>
      </c>
      <c r="G28" s="17">
        <v>0</v>
      </c>
      <c r="H28" s="59">
        <v>0</v>
      </c>
      <c r="I28" s="17">
        <v>0</v>
      </c>
      <c r="J28" s="59">
        <v>27010000</v>
      </c>
      <c r="K28" s="28">
        <v>31</v>
      </c>
      <c r="L28" s="29" t="s">
        <v>285</v>
      </c>
      <c r="M28" s="61">
        <v>625000</v>
      </c>
      <c r="N28" s="26">
        <f>+M28*K28</f>
        <v>19375000</v>
      </c>
      <c r="O28" s="54">
        <f>+(N28/J28)-1</f>
        <v>-0.28267308404294711</v>
      </c>
      <c r="P28" s="51">
        <f>23375000-4000000</f>
        <v>19375000</v>
      </c>
      <c r="Q28" s="140">
        <v>18810000</v>
      </c>
      <c r="R28" s="141">
        <f>+P28-Q28</f>
        <v>565000</v>
      </c>
      <c r="S28" s="141">
        <f>+P28-R28</f>
        <v>18810000</v>
      </c>
      <c r="T28" s="141">
        <f>+Q28-S28</f>
        <v>0</v>
      </c>
      <c r="U28" s="231">
        <v>14223</v>
      </c>
      <c r="V28" s="199">
        <v>293023</v>
      </c>
      <c r="W28" s="197" t="s">
        <v>730</v>
      </c>
      <c r="X28" s="208" t="s">
        <v>731</v>
      </c>
      <c r="Y28" s="197" t="s">
        <v>732</v>
      </c>
      <c r="Z28" s="53"/>
    </row>
    <row r="29" spans="2:26" s="176" customFormat="1" x14ac:dyDescent="0.2">
      <c r="B29" s="151"/>
      <c r="C29" s="151"/>
      <c r="D29" s="152"/>
      <c r="E29" s="153"/>
      <c r="F29" s="154"/>
      <c r="G29" s="155"/>
      <c r="H29" s="156"/>
      <c r="I29" s="155"/>
      <c r="J29" s="156"/>
      <c r="K29" s="157"/>
      <c r="L29" s="155"/>
      <c r="M29" s="158"/>
      <c r="N29" s="136"/>
      <c r="O29" s="137"/>
      <c r="P29" s="159">
        <f>SUM(P28)</f>
        <v>19375000</v>
      </c>
      <c r="Q29" s="159">
        <f t="shared" ref="Q29:T29" si="4">SUM(Q28)</f>
        <v>18810000</v>
      </c>
      <c r="R29" s="159">
        <f t="shared" si="4"/>
        <v>565000</v>
      </c>
      <c r="S29" s="159">
        <f t="shared" si="4"/>
        <v>18810000</v>
      </c>
      <c r="T29" s="159">
        <f t="shared" si="4"/>
        <v>0</v>
      </c>
      <c r="U29" s="160"/>
      <c r="V29" s="160"/>
      <c r="W29" s="160"/>
      <c r="X29" s="160"/>
      <c r="Y29" s="160"/>
      <c r="Z29" s="160"/>
    </row>
    <row r="30" spans="2:26" s="9" customFormat="1" x14ac:dyDescent="0.2">
      <c r="B30" s="162" t="s">
        <v>708</v>
      </c>
      <c r="C30" s="162" t="s">
        <v>19</v>
      </c>
      <c r="D30" s="162" t="s">
        <v>20</v>
      </c>
      <c r="E30" s="142" t="s">
        <v>441</v>
      </c>
      <c r="F30" s="143"/>
      <c r="G30" s="144"/>
      <c r="H30" s="145"/>
      <c r="I30" s="144"/>
      <c r="J30" s="145"/>
      <c r="K30" s="146"/>
      <c r="L30" s="144"/>
      <c r="M30" s="147"/>
      <c r="N30" s="148"/>
      <c r="O30" s="149"/>
      <c r="P30" s="51">
        <v>2000000</v>
      </c>
      <c r="Q30" s="288">
        <v>3513235</v>
      </c>
      <c r="R30" s="291">
        <f>+P34+P33+P32+P31+P30+-Q30</f>
        <v>2486765</v>
      </c>
      <c r="S30" s="288">
        <f>3149622+164815+198798</f>
        <v>3513235</v>
      </c>
      <c r="T30" s="291">
        <f t="shared" si="2"/>
        <v>0</v>
      </c>
      <c r="U30" s="53"/>
      <c r="V30" s="53"/>
      <c r="W30" s="53"/>
      <c r="X30" s="53"/>
      <c r="Y30" s="53"/>
      <c r="Z30" s="53"/>
    </row>
    <row r="31" spans="2:26" s="9" customFormat="1" ht="33.75" x14ac:dyDescent="0.2">
      <c r="B31" s="162" t="s">
        <v>708</v>
      </c>
      <c r="C31" s="162" t="s">
        <v>21</v>
      </c>
      <c r="D31" s="162" t="s">
        <v>22</v>
      </c>
      <c r="E31" s="142" t="s">
        <v>441</v>
      </c>
      <c r="F31" s="143"/>
      <c r="G31" s="144"/>
      <c r="H31" s="145"/>
      <c r="I31" s="144"/>
      <c r="J31" s="145"/>
      <c r="K31" s="146"/>
      <c r="L31" s="144"/>
      <c r="M31" s="147"/>
      <c r="N31" s="148"/>
      <c r="O31" s="149"/>
      <c r="P31" s="51">
        <v>500000</v>
      </c>
      <c r="Q31" s="289"/>
      <c r="R31" s="292"/>
      <c r="S31" s="289"/>
      <c r="T31" s="292"/>
      <c r="U31" s="53"/>
      <c r="V31" s="53"/>
      <c r="W31" s="53"/>
      <c r="X31" s="53"/>
      <c r="Y31" s="53"/>
      <c r="Z31" s="53"/>
    </row>
    <row r="32" spans="2:26" s="9" customFormat="1" ht="33.75" x14ac:dyDescent="0.2">
      <c r="B32" s="162" t="s">
        <v>708</v>
      </c>
      <c r="C32" s="162" t="s">
        <v>23</v>
      </c>
      <c r="D32" s="162" t="s">
        <v>24</v>
      </c>
      <c r="E32" s="142" t="s">
        <v>441</v>
      </c>
      <c r="F32" s="143"/>
      <c r="G32" s="144"/>
      <c r="H32" s="145"/>
      <c r="I32" s="144"/>
      <c r="J32" s="145"/>
      <c r="K32" s="146"/>
      <c r="L32" s="144"/>
      <c r="M32" s="147"/>
      <c r="N32" s="148"/>
      <c r="O32" s="149"/>
      <c r="P32" s="51">
        <v>1500000</v>
      </c>
      <c r="Q32" s="289"/>
      <c r="R32" s="292"/>
      <c r="S32" s="289"/>
      <c r="T32" s="292"/>
      <c r="U32" s="53">
        <v>9123</v>
      </c>
      <c r="V32" s="53"/>
      <c r="W32" s="53"/>
      <c r="X32" s="53"/>
      <c r="Y32" s="53"/>
      <c r="Z32" s="53"/>
    </row>
    <row r="33" spans="2:26" s="9" customFormat="1" ht="22.5" x14ac:dyDescent="0.2">
      <c r="B33" s="162" t="s">
        <v>708</v>
      </c>
      <c r="C33" s="162" t="s">
        <v>25</v>
      </c>
      <c r="D33" s="162" t="s">
        <v>26</v>
      </c>
      <c r="E33" s="142" t="s">
        <v>441</v>
      </c>
      <c r="F33" s="143"/>
      <c r="G33" s="144"/>
      <c r="H33" s="145"/>
      <c r="I33" s="144"/>
      <c r="J33" s="145"/>
      <c r="K33" s="146"/>
      <c r="L33" s="144"/>
      <c r="M33" s="147"/>
      <c r="N33" s="148"/>
      <c r="O33" s="149"/>
      <c r="P33" s="51">
        <v>1500000</v>
      </c>
      <c r="Q33" s="289"/>
      <c r="R33" s="292"/>
      <c r="S33" s="289"/>
      <c r="T33" s="292"/>
      <c r="U33" s="53"/>
      <c r="V33" s="53"/>
      <c r="W33" s="53"/>
      <c r="X33" s="53"/>
      <c r="Y33" s="53"/>
      <c r="Z33" s="53"/>
    </row>
    <row r="34" spans="2:26" s="9" customFormat="1" ht="22.5" x14ac:dyDescent="0.2">
      <c r="B34" s="162" t="s">
        <v>708</v>
      </c>
      <c r="C34" s="162" t="s">
        <v>27</v>
      </c>
      <c r="D34" s="162" t="s">
        <v>28</v>
      </c>
      <c r="E34" s="142" t="s">
        <v>441</v>
      </c>
      <c r="F34" s="143"/>
      <c r="G34" s="144"/>
      <c r="H34" s="145"/>
      <c r="I34" s="144"/>
      <c r="J34" s="145"/>
      <c r="K34" s="146"/>
      <c r="L34" s="144"/>
      <c r="M34" s="147"/>
      <c r="N34" s="148"/>
      <c r="O34" s="149"/>
      <c r="P34" s="51">
        <v>500000</v>
      </c>
      <c r="Q34" s="290"/>
      <c r="R34" s="293"/>
      <c r="S34" s="290"/>
      <c r="T34" s="293"/>
      <c r="U34" s="53"/>
      <c r="V34" s="53"/>
      <c r="W34" s="53"/>
      <c r="X34" s="53"/>
      <c r="Y34" s="53"/>
      <c r="Z34" s="53"/>
    </row>
    <row r="35" spans="2:26" s="176" customFormat="1" x14ac:dyDescent="0.2">
      <c r="B35" s="164"/>
      <c r="C35" s="164"/>
      <c r="D35" s="164"/>
      <c r="E35" s="153"/>
      <c r="F35" s="154"/>
      <c r="G35" s="155"/>
      <c r="H35" s="156"/>
      <c r="I35" s="155"/>
      <c r="J35" s="156"/>
      <c r="K35" s="157"/>
      <c r="L35" s="155"/>
      <c r="M35" s="158"/>
      <c r="N35" s="136"/>
      <c r="O35" s="137"/>
      <c r="P35" s="159">
        <f>SUM(P30:P34)</f>
        <v>6000000</v>
      </c>
      <c r="Q35" s="159">
        <f>SUM(Q30:Q34)</f>
        <v>3513235</v>
      </c>
      <c r="R35" s="159">
        <f>SUM(R30:R34)</f>
        <v>2486765</v>
      </c>
      <c r="S35" s="159">
        <f>SUM(S30:S34)</f>
        <v>3513235</v>
      </c>
      <c r="T35" s="159">
        <f>SUM(T30:T34)</f>
        <v>0</v>
      </c>
      <c r="U35" s="160"/>
      <c r="V35" s="201"/>
      <c r="W35" s="160"/>
      <c r="X35" s="160"/>
      <c r="Y35" s="160"/>
      <c r="Z35" s="160"/>
    </row>
    <row r="36" spans="2:26" s="9" customFormat="1" ht="22.5" x14ac:dyDescent="0.2">
      <c r="B36" s="165" t="s">
        <v>29</v>
      </c>
      <c r="C36" s="165" t="s">
        <v>29</v>
      </c>
      <c r="D36" s="165" t="s">
        <v>30</v>
      </c>
      <c r="E36" s="142" t="s">
        <v>441</v>
      </c>
      <c r="F36" s="143"/>
      <c r="G36" s="144"/>
      <c r="H36" s="145"/>
      <c r="I36" s="144"/>
      <c r="J36" s="145"/>
      <c r="K36" s="146"/>
      <c r="L36" s="144"/>
      <c r="M36" s="147"/>
      <c r="N36" s="148"/>
      <c r="O36" s="149"/>
      <c r="P36" s="51">
        <v>5000000</v>
      </c>
      <c r="Q36" s="140">
        <v>3449752</v>
      </c>
      <c r="R36" s="141">
        <f t="shared" si="1"/>
        <v>1550248</v>
      </c>
      <c r="S36" s="140">
        <v>3449752</v>
      </c>
      <c r="T36" s="141">
        <f t="shared" si="2"/>
        <v>0</v>
      </c>
      <c r="U36" s="53">
        <v>9123</v>
      </c>
      <c r="V36" s="53"/>
      <c r="W36" s="53"/>
      <c r="X36" s="53"/>
      <c r="Y36" s="53"/>
      <c r="Z36" s="53"/>
    </row>
    <row r="37" spans="2:26" s="176" customFormat="1" x14ac:dyDescent="0.2">
      <c r="B37" s="166"/>
      <c r="C37" s="166"/>
      <c r="D37" s="166"/>
      <c r="E37" s="153"/>
      <c r="F37" s="154"/>
      <c r="G37" s="155"/>
      <c r="H37" s="156"/>
      <c r="I37" s="155"/>
      <c r="J37" s="156"/>
      <c r="K37" s="157"/>
      <c r="L37" s="155"/>
      <c r="M37" s="158"/>
      <c r="N37" s="136"/>
      <c r="O37" s="137"/>
      <c r="P37" s="159">
        <f>SUM(P36)</f>
        <v>5000000</v>
      </c>
      <c r="Q37" s="159">
        <f>SUM(Q36)</f>
        <v>3449752</v>
      </c>
      <c r="R37" s="159">
        <f t="shared" ref="R37:T37" si="5">SUM(R36)</f>
        <v>1550248</v>
      </c>
      <c r="S37" s="159">
        <f t="shared" si="5"/>
        <v>3449752</v>
      </c>
      <c r="T37" s="159">
        <f t="shared" si="5"/>
        <v>0</v>
      </c>
      <c r="U37" s="160"/>
      <c r="V37" s="160"/>
      <c r="W37" s="160"/>
      <c r="X37" s="160"/>
      <c r="Y37" s="160"/>
      <c r="Z37" s="160"/>
    </row>
    <row r="38" spans="2:26" s="9" customFormat="1" x14ac:dyDescent="0.2">
      <c r="B38" s="162" t="s">
        <v>709</v>
      </c>
      <c r="C38" s="162" t="s">
        <v>31</v>
      </c>
      <c r="D38" s="162" t="s">
        <v>32</v>
      </c>
      <c r="E38" s="142" t="s">
        <v>441</v>
      </c>
      <c r="F38" s="143"/>
      <c r="G38" s="144"/>
      <c r="H38" s="145"/>
      <c r="I38" s="144"/>
      <c r="J38" s="145"/>
      <c r="K38" s="146"/>
      <c r="L38" s="144"/>
      <c r="M38" s="147"/>
      <c r="N38" s="148"/>
      <c r="O38" s="149"/>
      <c r="P38" s="51">
        <v>2500000</v>
      </c>
      <c r="Q38" s="288">
        <v>4132773</v>
      </c>
      <c r="R38" s="291">
        <f>+P38+P39+P40-Q38</f>
        <v>3867227</v>
      </c>
      <c r="S38" s="288">
        <v>4132773</v>
      </c>
      <c r="T38" s="291">
        <f>+Q38-S38</f>
        <v>0</v>
      </c>
      <c r="U38" s="53"/>
      <c r="V38" s="53"/>
      <c r="W38" s="53"/>
      <c r="X38" s="53"/>
      <c r="Y38" s="53"/>
      <c r="Z38" s="53"/>
    </row>
    <row r="39" spans="2:26" s="9" customFormat="1" x14ac:dyDescent="0.2">
      <c r="B39" s="162" t="s">
        <v>709</v>
      </c>
      <c r="C39" s="162" t="s">
        <v>33</v>
      </c>
      <c r="D39" s="162" t="s">
        <v>34</v>
      </c>
      <c r="E39" s="142" t="s">
        <v>441</v>
      </c>
      <c r="F39" s="143"/>
      <c r="G39" s="144"/>
      <c r="H39" s="145"/>
      <c r="I39" s="144"/>
      <c r="J39" s="145"/>
      <c r="K39" s="146"/>
      <c r="L39" s="144"/>
      <c r="M39" s="147"/>
      <c r="N39" s="148"/>
      <c r="O39" s="149"/>
      <c r="P39" s="51">
        <v>2000000</v>
      </c>
      <c r="Q39" s="289"/>
      <c r="R39" s="292"/>
      <c r="S39" s="289"/>
      <c r="T39" s="292"/>
      <c r="U39" s="53">
        <v>9123</v>
      </c>
      <c r="V39" s="53"/>
      <c r="W39" s="53"/>
      <c r="X39" s="53"/>
      <c r="Y39" s="53"/>
      <c r="Z39" s="53"/>
    </row>
    <row r="40" spans="2:26" s="9" customFormat="1" x14ac:dyDescent="0.2">
      <c r="B40" s="162" t="s">
        <v>709</v>
      </c>
      <c r="C40" s="162" t="s">
        <v>35</v>
      </c>
      <c r="D40" s="162" t="s">
        <v>36</v>
      </c>
      <c r="E40" s="142" t="s">
        <v>441</v>
      </c>
      <c r="F40" s="143"/>
      <c r="G40" s="144"/>
      <c r="H40" s="145"/>
      <c r="I40" s="144"/>
      <c r="J40" s="145"/>
      <c r="K40" s="146"/>
      <c r="L40" s="144"/>
      <c r="M40" s="147"/>
      <c r="N40" s="148"/>
      <c r="O40" s="149"/>
      <c r="P40" s="51">
        <v>3500000</v>
      </c>
      <c r="Q40" s="290"/>
      <c r="R40" s="293"/>
      <c r="S40" s="290"/>
      <c r="T40" s="293"/>
      <c r="U40" s="53"/>
      <c r="V40" s="53"/>
      <c r="W40" s="53"/>
      <c r="X40" s="53"/>
      <c r="Y40" s="53"/>
      <c r="Z40" s="53"/>
    </row>
    <row r="41" spans="2:26" s="176" customFormat="1" x14ac:dyDescent="0.2">
      <c r="B41" s="164"/>
      <c r="C41" s="164"/>
      <c r="D41" s="164"/>
      <c r="E41" s="153"/>
      <c r="F41" s="154"/>
      <c r="G41" s="155"/>
      <c r="H41" s="156"/>
      <c r="I41" s="155"/>
      <c r="J41" s="156"/>
      <c r="K41" s="157"/>
      <c r="L41" s="155"/>
      <c r="M41" s="158"/>
      <c r="N41" s="136"/>
      <c r="O41" s="137"/>
      <c r="P41" s="159">
        <f>SUM(P38:P40)</f>
        <v>8000000</v>
      </c>
      <c r="Q41" s="159">
        <f>SUM(Q38:Q40)</f>
        <v>4132773</v>
      </c>
      <c r="R41" s="159">
        <f>SUM(R38:R40)</f>
        <v>3867227</v>
      </c>
      <c r="S41" s="159">
        <f>SUM(S38:S40)</f>
        <v>4132773</v>
      </c>
      <c r="T41" s="159">
        <f>SUM(T38:T40)</f>
        <v>0</v>
      </c>
      <c r="U41" s="160"/>
      <c r="V41" s="160"/>
      <c r="W41" s="160"/>
      <c r="X41" s="160"/>
      <c r="Y41" s="160"/>
      <c r="Z41" s="160"/>
    </row>
    <row r="42" spans="2:26" s="9" customFormat="1" x14ac:dyDescent="0.2">
      <c r="B42" s="162" t="s">
        <v>710</v>
      </c>
      <c r="C42" s="162" t="s">
        <v>37</v>
      </c>
      <c r="D42" s="162" t="s">
        <v>38</v>
      </c>
      <c r="E42" s="142" t="s">
        <v>441</v>
      </c>
      <c r="F42" s="143"/>
      <c r="G42" s="144"/>
      <c r="H42" s="145"/>
      <c r="I42" s="144"/>
      <c r="J42" s="145"/>
      <c r="K42" s="146"/>
      <c r="L42" s="144"/>
      <c r="M42" s="147"/>
      <c r="N42" s="148"/>
      <c r="O42" s="149"/>
      <c r="P42" s="51">
        <v>200000</v>
      </c>
      <c r="Q42" s="288">
        <v>865890</v>
      </c>
      <c r="R42" s="291">
        <f>+P44+P43+P42-Q42</f>
        <v>1134110</v>
      </c>
      <c r="S42" s="288">
        <v>865890</v>
      </c>
      <c r="T42" s="291">
        <f t="shared" si="2"/>
        <v>0</v>
      </c>
      <c r="U42" s="53"/>
      <c r="V42" s="53"/>
      <c r="W42" s="53"/>
      <c r="X42" s="53"/>
      <c r="Y42" s="53"/>
      <c r="Z42" s="53"/>
    </row>
    <row r="43" spans="2:26" s="9" customFormat="1" x14ac:dyDescent="0.2">
      <c r="B43" s="162" t="s">
        <v>710</v>
      </c>
      <c r="C43" s="162" t="s">
        <v>39</v>
      </c>
      <c r="D43" s="162" t="s">
        <v>40</v>
      </c>
      <c r="E43" s="142" t="s">
        <v>441</v>
      </c>
      <c r="F43" s="143"/>
      <c r="G43" s="144"/>
      <c r="H43" s="145"/>
      <c r="I43" s="144"/>
      <c r="J43" s="145"/>
      <c r="K43" s="146"/>
      <c r="L43" s="144"/>
      <c r="M43" s="147"/>
      <c r="N43" s="148"/>
      <c r="O43" s="149"/>
      <c r="P43" s="51">
        <v>200000</v>
      </c>
      <c r="Q43" s="289"/>
      <c r="R43" s="292"/>
      <c r="S43" s="289"/>
      <c r="T43" s="292"/>
      <c r="U43" s="53">
        <v>9123</v>
      </c>
      <c r="V43" s="53"/>
      <c r="W43" s="53"/>
      <c r="X43" s="53"/>
      <c r="Y43" s="53"/>
      <c r="Z43" s="53"/>
    </row>
    <row r="44" spans="2:26" s="9" customFormat="1" ht="22.5" x14ac:dyDescent="0.2">
      <c r="B44" s="162" t="s">
        <v>710</v>
      </c>
      <c r="C44" s="162" t="s">
        <v>41</v>
      </c>
      <c r="D44" s="162" t="s">
        <v>42</v>
      </c>
      <c r="E44" s="142" t="s">
        <v>441</v>
      </c>
      <c r="F44" s="143"/>
      <c r="G44" s="144"/>
      <c r="H44" s="145"/>
      <c r="I44" s="144"/>
      <c r="J44" s="145"/>
      <c r="K44" s="146"/>
      <c r="L44" s="144"/>
      <c r="M44" s="147"/>
      <c r="N44" s="148"/>
      <c r="O44" s="149"/>
      <c r="P44" s="51">
        <v>1600000</v>
      </c>
      <c r="Q44" s="290"/>
      <c r="R44" s="293"/>
      <c r="S44" s="290"/>
      <c r="T44" s="293"/>
      <c r="U44" s="53"/>
      <c r="V44" s="53"/>
      <c r="W44" s="53"/>
      <c r="X44" s="53"/>
      <c r="Y44" s="53"/>
      <c r="Z44" s="53"/>
    </row>
    <row r="45" spans="2:26" s="176" customFormat="1" x14ac:dyDescent="0.2">
      <c r="B45" s="164"/>
      <c r="C45" s="164"/>
      <c r="D45" s="164"/>
      <c r="E45" s="153"/>
      <c r="F45" s="154"/>
      <c r="G45" s="155"/>
      <c r="H45" s="156"/>
      <c r="I45" s="155"/>
      <c r="J45" s="156"/>
      <c r="K45" s="157"/>
      <c r="L45" s="155"/>
      <c r="M45" s="158"/>
      <c r="N45" s="136"/>
      <c r="O45" s="137"/>
      <c r="P45" s="159">
        <f>SUM(P42:P44)</f>
        <v>2000000</v>
      </c>
      <c r="Q45" s="159">
        <f>SUM(Q42:Q44)</f>
        <v>865890</v>
      </c>
      <c r="R45" s="159">
        <f>SUM(R42:R44)</f>
        <v>1134110</v>
      </c>
      <c r="S45" s="159">
        <f>SUM(S42:S44)</f>
        <v>865890</v>
      </c>
      <c r="T45" s="159">
        <f>SUM(T42:T44)</f>
        <v>0</v>
      </c>
      <c r="U45" s="160"/>
      <c r="V45" s="160"/>
      <c r="W45" s="160"/>
      <c r="X45" s="160"/>
      <c r="Y45" s="160"/>
      <c r="Z45" s="160"/>
    </row>
    <row r="46" spans="2:26" s="9" customFormat="1" ht="48" x14ac:dyDescent="0.2">
      <c r="B46" s="52" t="s">
        <v>43</v>
      </c>
      <c r="C46" s="52" t="s">
        <v>43</v>
      </c>
      <c r="D46" s="55" t="s">
        <v>219</v>
      </c>
      <c r="E46" s="150" t="s">
        <v>220</v>
      </c>
      <c r="F46" s="65" t="s">
        <v>292</v>
      </c>
      <c r="G46" s="17">
        <v>1</v>
      </c>
      <c r="H46" s="59">
        <v>90000000</v>
      </c>
      <c r="I46" s="17">
        <v>1</v>
      </c>
      <c r="J46" s="59">
        <v>104000000</v>
      </c>
      <c r="K46" s="28">
        <v>1</v>
      </c>
      <c r="L46" s="29" t="s">
        <v>284</v>
      </c>
      <c r="M46" s="61">
        <v>105000000</v>
      </c>
      <c r="N46" s="26">
        <f>+M46*K46</f>
        <v>105000000</v>
      </c>
      <c r="O46" s="54">
        <f>+(N46/J46)-1</f>
        <v>9.6153846153845812E-3</v>
      </c>
      <c r="P46" s="51">
        <v>92000000</v>
      </c>
      <c r="Q46" s="140">
        <f t="shared" ref="Q46:Q49" si="6">+P46</f>
        <v>92000000</v>
      </c>
      <c r="R46" s="141">
        <f t="shared" si="1"/>
        <v>0</v>
      </c>
      <c r="S46" s="140">
        <v>92000000</v>
      </c>
      <c r="T46" s="141">
        <f t="shared" si="2"/>
        <v>0</v>
      </c>
      <c r="U46" s="53">
        <v>9923</v>
      </c>
      <c r="V46" s="53">
        <v>80723</v>
      </c>
      <c r="W46" s="197" t="s">
        <v>577</v>
      </c>
      <c r="X46" s="197" t="s">
        <v>578</v>
      </c>
      <c r="Y46" s="197" t="s">
        <v>579</v>
      </c>
      <c r="Z46" s="53"/>
    </row>
    <row r="47" spans="2:26" s="9" customFormat="1" ht="63.75" x14ac:dyDescent="0.2">
      <c r="B47" s="52" t="s">
        <v>222</v>
      </c>
      <c r="C47" s="52" t="s">
        <v>222</v>
      </c>
      <c r="D47" s="55" t="s">
        <v>219</v>
      </c>
      <c r="E47" s="150" t="s">
        <v>746</v>
      </c>
      <c r="F47" s="65" t="s">
        <v>212</v>
      </c>
      <c r="G47" s="17"/>
      <c r="H47" s="59"/>
      <c r="I47" s="17">
        <v>110</v>
      </c>
      <c r="J47" s="59">
        <v>6593040</v>
      </c>
      <c r="K47" s="28">
        <v>20</v>
      </c>
      <c r="L47" s="29" t="s">
        <v>285</v>
      </c>
      <c r="M47" s="61">
        <v>75000</v>
      </c>
      <c r="N47" s="26">
        <f>+M47*K47</f>
        <v>1500000</v>
      </c>
      <c r="O47" s="54">
        <f>+(N47/J47)-1</f>
        <v>-0.77248735029667648</v>
      </c>
      <c r="P47" s="51">
        <f>1500000+653191-15475</f>
        <v>2137716</v>
      </c>
      <c r="Q47" s="140">
        <f>1500000+653191-15475</f>
        <v>2137716</v>
      </c>
      <c r="R47" s="141">
        <f t="shared" si="1"/>
        <v>0</v>
      </c>
      <c r="S47" s="140">
        <f>1484525+653191</f>
        <v>2137716</v>
      </c>
      <c r="T47" s="175">
        <f t="shared" si="2"/>
        <v>0</v>
      </c>
      <c r="U47" s="53" t="s">
        <v>755</v>
      </c>
      <c r="V47" s="53">
        <v>291823</v>
      </c>
      <c r="W47" s="208" t="s">
        <v>733</v>
      </c>
      <c r="X47" s="208" t="s">
        <v>734</v>
      </c>
      <c r="Y47" s="208" t="s">
        <v>735</v>
      </c>
      <c r="Z47" s="53"/>
    </row>
    <row r="48" spans="2:26" s="9" customFormat="1" ht="48" x14ac:dyDescent="0.2">
      <c r="B48" s="52" t="s">
        <v>222</v>
      </c>
      <c r="C48" s="52" t="s">
        <v>222</v>
      </c>
      <c r="D48" s="55" t="s">
        <v>219</v>
      </c>
      <c r="E48" s="150" t="s">
        <v>223</v>
      </c>
      <c r="F48" s="65" t="s">
        <v>212</v>
      </c>
      <c r="G48" s="17">
        <v>0</v>
      </c>
      <c r="H48" s="59">
        <v>0</v>
      </c>
      <c r="I48" s="17">
        <v>0</v>
      </c>
      <c r="J48" s="59">
        <v>0</v>
      </c>
      <c r="K48" s="28">
        <v>4</v>
      </c>
      <c r="L48" s="29" t="s">
        <v>285</v>
      </c>
      <c r="M48" s="61">
        <v>1800000</v>
      </c>
      <c r="N48" s="26">
        <f>+M48*K48</f>
        <v>7200000</v>
      </c>
      <c r="O48" s="54" t="e">
        <f>+(N48/J48)-1</f>
        <v>#DIV/0!</v>
      </c>
      <c r="P48" s="51">
        <v>7200000</v>
      </c>
      <c r="Q48" s="140">
        <f t="shared" si="6"/>
        <v>7200000</v>
      </c>
      <c r="R48" s="141">
        <f t="shared" si="1"/>
        <v>0</v>
      </c>
      <c r="S48" s="140">
        <v>7200000</v>
      </c>
      <c r="T48" s="141">
        <f t="shared" si="2"/>
        <v>0</v>
      </c>
      <c r="U48" s="53">
        <v>10123</v>
      </c>
      <c r="V48" s="207">
        <v>292923</v>
      </c>
      <c r="W48" s="208" t="s">
        <v>730</v>
      </c>
      <c r="X48" s="208" t="s">
        <v>731</v>
      </c>
      <c r="Y48" s="208" t="s">
        <v>732</v>
      </c>
      <c r="Z48" s="53"/>
    </row>
    <row r="49" spans="2:26" s="9" customFormat="1" ht="60" x14ac:dyDescent="0.2">
      <c r="B49" s="52" t="s">
        <v>222</v>
      </c>
      <c r="C49" s="52" t="s">
        <v>222</v>
      </c>
      <c r="D49" s="55" t="s">
        <v>219</v>
      </c>
      <c r="E49" s="124" t="s">
        <v>224</v>
      </c>
      <c r="F49" s="65" t="s">
        <v>212</v>
      </c>
      <c r="G49" s="17">
        <v>0</v>
      </c>
      <c r="H49" s="59">
        <v>0</v>
      </c>
      <c r="I49" s="17">
        <v>0</v>
      </c>
      <c r="J49" s="59">
        <v>0</v>
      </c>
      <c r="K49" s="28">
        <v>25</v>
      </c>
      <c r="L49" s="29" t="s">
        <v>285</v>
      </c>
      <c r="M49" s="61">
        <v>90000</v>
      </c>
      <c r="N49" s="26">
        <f>+M49*K49</f>
        <v>2250000</v>
      </c>
      <c r="O49" s="54" t="e">
        <f>+(N49/J49)-1</f>
        <v>#DIV/0!</v>
      </c>
      <c r="P49" s="51">
        <v>6300000</v>
      </c>
      <c r="Q49" s="140">
        <f t="shared" si="6"/>
        <v>6300000</v>
      </c>
      <c r="R49" s="141">
        <f t="shared" si="1"/>
        <v>0</v>
      </c>
      <c r="S49" s="140">
        <v>6211800</v>
      </c>
      <c r="T49" s="249">
        <f t="shared" si="2"/>
        <v>88200</v>
      </c>
      <c r="U49" s="53">
        <v>10223</v>
      </c>
      <c r="V49" s="197" t="s">
        <v>775</v>
      </c>
      <c r="W49" s="197" t="s">
        <v>776</v>
      </c>
      <c r="X49" s="197" t="s">
        <v>777</v>
      </c>
      <c r="Y49" s="197" t="s">
        <v>778</v>
      </c>
      <c r="Z49" s="53" t="s">
        <v>793</v>
      </c>
    </row>
    <row r="50" spans="2:26" s="9" customFormat="1" ht="48" x14ac:dyDescent="0.2">
      <c r="B50" s="52" t="s">
        <v>221</v>
      </c>
      <c r="C50" s="52" t="s">
        <v>221</v>
      </c>
      <c r="D50" s="55" t="s">
        <v>219</v>
      </c>
      <c r="E50" s="124" t="s">
        <v>225</v>
      </c>
      <c r="F50" s="65" t="s">
        <v>292</v>
      </c>
      <c r="G50" s="17">
        <v>1</v>
      </c>
      <c r="H50" s="59">
        <v>115393824</v>
      </c>
      <c r="I50" s="17">
        <v>0</v>
      </c>
      <c r="J50" s="59">
        <v>0</v>
      </c>
      <c r="K50" s="28">
        <v>1</v>
      </c>
      <c r="L50" s="29" t="s">
        <v>284</v>
      </c>
      <c r="M50" s="61">
        <v>100000000</v>
      </c>
      <c r="N50" s="26">
        <f>+M50*K50</f>
        <v>100000000</v>
      </c>
      <c r="O50" s="54" t="e">
        <f>+(N50/J50)-1</f>
        <v>#DIV/0!</v>
      </c>
      <c r="P50" s="51">
        <f>91250000-4050000-21143160-653191-21165649</f>
        <v>44238000</v>
      </c>
      <c r="Q50" s="210">
        <v>44238000</v>
      </c>
      <c r="R50" s="175">
        <f t="shared" si="1"/>
        <v>0</v>
      </c>
      <c r="S50" s="210">
        <v>44238000</v>
      </c>
      <c r="T50" s="141">
        <f t="shared" si="2"/>
        <v>0</v>
      </c>
      <c r="U50" s="53">
        <v>10323</v>
      </c>
      <c r="V50" s="199">
        <v>209423</v>
      </c>
      <c r="W50" s="197" t="s">
        <v>651</v>
      </c>
      <c r="X50" s="197" t="s">
        <v>652</v>
      </c>
      <c r="Y50" s="197" t="s">
        <v>653</v>
      </c>
      <c r="Z50" s="53"/>
    </row>
    <row r="51" spans="2:26" s="9" customFormat="1" ht="24" x14ac:dyDescent="0.2">
      <c r="B51" s="52" t="s">
        <v>221</v>
      </c>
      <c r="C51" s="52" t="s">
        <v>221</v>
      </c>
      <c r="D51" s="55" t="s">
        <v>219</v>
      </c>
      <c r="E51" s="142" t="s">
        <v>441</v>
      </c>
      <c r="F51" s="143"/>
      <c r="G51" s="144"/>
      <c r="H51" s="145"/>
      <c r="I51" s="144"/>
      <c r="J51" s="145"/>
      <c r="K51" s="146"/>
      <c r="L51" s="144"/>
      <c r="M51" s="147"/>
      <c r="N51" s="148"/>
      <c r="O51" s="149"/>
      <c r="P51" s="51">
        <v>10000000</v>
      </c>
      <c r="Q51" s="140">
        <v>3000000</v>
      </c>
      <c r="R51" s="141">
        <f t="shared" si="1"/>
        <v>7000000</v>
      </c>
      <c r="S51" s="140">
        <v>3000000</v>
      </c>
      <c r="T51" s="141">
        <f t="shared" si="2"/>
        <v>0</v>
      </c>
      <c r="U51" s="53">
        <v>9123</v>
      </c>
      <c r="V51" s="53"/>
      <c r="W51" s="53"/>
      <c r="X51" s="53"/>
      <c r="Y51" s="53"/>
      <c r="Z51" s="53"/>
    </row>
    <row r="52" spans="2:26" s="176" customFormat="1" x14ac:dyDescent="0.2">
      <c r="B52" s="151"/>
      <c r="C52" s="151"/>
      <c r="D52" s="152"/>
      <c r="E52" s="174">
        <f>154787516-S52</f>
        <v>0</v>
      </c>
      <c r="F52" s="154"/>
      <c r="G52" s="155"/>
      <c r="H52" s="156"/>
      <c r="I52" s="155"/>
      <c r="J52" s="156"/>
      <c r="K52" s="157"/>
      <c r="L52" s="155"/>
      <c r="M52" s="158"/>
      <c r="N52" s="136"/>
      <c r="O52" s="137"/>
      <c r="P52" s="167">
        <f>SUM(P46:P51)</f>
        <v>161875716</v>
      </c>
      <c r="Q52" s="167">
        <f>SUM(Q46:Q51)</f>
        <v>154875716</v>
      </c>
      <c r="R52" s="167">
        <f>SUM(R46:R51)</f>
        <v>7000000</v>
      </c>
      <c r="S52" s="167">
        <f>SUM(S46:S51)</f>
        <v>154787516</v>
      </c>
      <c r="T52" s="167">
        <f>SUM(T46:T51)</f>
        <v>88200</v>
      </c>
      <c r="U52" s="160"/>
      <c r="V52" s="160"/>
      <c r="W52" s="160"/>
      <c r="X52" s="160"/>
      <c r="Y52" s="160"/>
      <c r="Z52" s="160" t="s">
        <v>420</v>
      </c>
    </row>
    <row r="53" spans="2:26" s="9" customFormat="1" ht="60" x14ac:dyDescent="0.2">
      <c r="B53" s="52" t="s">
        <v>44</v>
      </c>
      <c r="C53" s="52" t="s">
        <v>44</v>
      </c>
      <c r="D53" s="55" t="s">
        <v>45</v>
      </c>
      <c r="E53" s="150" t="s">
        <v>226</v>
      </c>
      <c r="F53" s="65" t="s">
        <v>292</v>
      </c>
      <c r="G53" s="17">
        <v>1</v>
      </c>
      <c r="H53" s="59">
        <v>4800000</v>
      </c>
      <c r="I53" s="17">
        <v>1</v>
      </c>
      <c r="J53" s="59">
        <v>4996810</v>
      </c>
      <c r="K53" s="28">
        <v>1</v>
      </c>
      <c r="L53" s="29" t="s">
        <v>284</v>
      </c>
      <c r="M53" s="61">
        <v>10000000</v>
      </c>
      <c r="N53" s="26">
        <f>+M53*K53</f>
        <v>10000000</v>
      </c>
      <c r="O53" s="54">
        <f>+(N53/J53)-1</f>
        <v>1.0012768146077198</v>
      </c>
      <c r="P53" s="51">
        <f>10000000-504990</f>
        <v>9495010</v>
      </c>
      <c r="Q53" s="140">
        <v>9495010</v>
      </c>
      <c r="R53" s="141">
        <f t="shared" si="1"/>
        <v>0</v>
      </c>
      <c r="S53" s="140">
        <v>9495010</v>
      </c>
      <c r="T53" s="141">
        <f t="shared" si="2"/>
        <v>0</v>
      </c>
      <c r="U53" s="53">
        <v>10423</v>
      </c>
      <c r="V53" s="53">
        <v>120023</v>
      </c>
      <c r="W53" s="197" t="s">
        <v>588</v>
      </c>
      <c r="X53" s="197" t="s">
        <v>589</v>
      </c>
      <c r="Y53" s="197" t="s">
        <v>590</v>
      </c>
      <c r="Z53" s="53"/>
    </row>
    <row r="54" spans="2:26" s="9" customFormat="1" ht="24" x14ac:dyDescent="0.2">
      <c r="B54" s="52" t="s">
        <v>44</v>
      </c>
      <c r="C54" s="52" t="s">
        <v>44</v>
      </c>
      <c r="D54" s="55" t="s">
        <v>45</v>
      </c>
      <c r="E54" s="142" t="s">
        <v>441</v>
      </c>
      <c r="F54" s="143"/>
      <c r="G54" s="144"/>
      <c r="H54" s="145"/>
      <c r="I54" s="144"/>
      <c r="J54" s="145"/>
      <c r="K54" s="146"/>
      <c r="L54" s="144"/>
      <c r="M54" s="147"/>
      <c r="N54" s="148"/>
      <c r="O54" s="149"/>
      <c r="P54" s="51">
        <v>6000000</v>
      </c>
      <c r="Q54" s="140">
        <f>4000000+419000.03</f>
        <v>4419000.03</v>
      </c>
      <c r="R54" s="141">
        <f t="shared" si="1"/>
        <v>1580999.9699999997</v>
      </c>
      <c r="S54" s="140">
        <f>4000000+419000.03</f>
        <v>4419000.03</v>
      </c>
      <c r="T54" s="141">
        <f t="shared" si="2"/>
        <v>0</v>
      </c>
      <c r="U54" s="53">
        <v>9123</v>
      </c>
      <c r="V54" s="53">
        <v>120023</v>
      </c>
      <c r="W54" s="53"/>
      <c r="X54" s="53"/>
      <c r="Y54" s="53"/>
      <c r="Z54" s="53"/>
    </row>
    <row r="55" spans="2:26" s="176" customFormat="1" x14ac:dyDescent="0.2">
      <c r="B55" s="151"/>
      <c r="C55" s="151"/>
      <c r="D55" s="152"/>
      <c r="E55" s="174">
        <f>13914010.03-Q55</f>
        <v>0</v>
      </c>
      <c r="F55" s="154"/>
      <c r="G55" s="155"/>
      <c r="H55" s="156"/>
      <c r="I55" s="155"/>
      <c r="J55" s="156"/>
      <c r="K55" s="157"/>
      <c r="L55" s="155"/>
      <c r="M55" s="158"/>
      <c r="N55" s="136"/>
      <c r="O55" s="137"/>
      <c r="P55" s="167">
        <f>SUM(P53:P54)</f>
        <v>15495010</v>
      </c>
      <c r="Q55" s="167">
        <f>SUM(Q53:Q54)</f>
        <v>13914010.030000001</v>
      </c>
      <c r="R55" s="167">
        <f>SUM(R53:R54)</f>
        <v>1580999.9699999997</v>
      </c>
      <c r="S55" s="167">
        <f>SUM(S53:S54)</f>
        <v>13914010.030000001</v>
      </c>
      <c r="T55" s="167">
        <f>SUM(T53:T54)</f>
        <v>0</v>
      </c>
      <c r="U55" s="160"/>
      <c r="V55" s="160"/>
      <c r="W55" s="160"/>
      <c r="X55" s="160"/>
      <c r="Y55" s="160"/>
      <c r="Z55" s="160"/>
    </row>
    <row r="56" spans="2:26" s="176" customFormat="1" ht="76.5" x14ac:dyDescent="0.25">
      <c r="B56" s="52" t="s">
        <v>684</v>
      </c>
      <c r="C56" s="52" t="s">
        <v>684</v>
      </c>
      <c r="D56" s="55" t="s">
        <v>685</v>
      </c>
      <c r="E56" s="235" t="s">
        <v>678</v>
      </c>
      <c r="F56" s="65"/>
      <c r="G56" s="17"/>
      <c r="H56" s="59"/>
      <c r="I56" s="17"/>
      <c r="J56" s="59"/>
      <c r="K56" s="224"/>
      <c r="L56" s="17"/>
      <c r="M56" s="225"/>
      <c r="N56" s="226"/>
      <c r="O56" s="227"/>
      <c r="P56" s="86">
        <v>40000000</v>
      </c>
      <c r="Q56" s="86">
        <v>40000000</v>
      </c>
      <c r="R56" s="175">
        <f t="shared" si="1"/>
        <v>0</v>
      </c>
      <c r="S56" s="86"/>
      <c r="T56" s="209">
        <f t="shared" si="2"/>
        <v>40000000</v>
      </c>
      <c r="U56" s="88"/>
      <c r="V56" s="88"/>
      <c r="W56" s="88"/>
      <c r="X56" s="88"/>
      <c r="Y56" s="88"/>
      <c r="Z56" s="233" t="s">
        <v>747</v>
      </c>
    </row>
    <row r="57" spans="2:26" s="176" customFormat="1" x14ac:dyDescent="0.2">
      <c r="B57" s="151"/>
      <c r="C57" s="151"/>
      <c r="D57" s="152"/>
      <c r="E57" s="153"/>
      <c r="F57" s="154"/>
      <c r="G57" s="155"/>
      <c r="H57" s="156"/>
      <c r="I57" s="155"/>
      <c r="J57" s="156"/>
      <c r="K57" s="157"/>
      <c r="L57" s="155"/>
      <c r="M57" s="158"/>
      <c r="N57" s="136"/>
      <c r="O57" s="137"/>
      <c r="P57" s="167">
        <f>SUM(P56)</f>
        <v>40000000</v>
      </c>
      <c r="Q57" s="167">
        <f t="shared" ref="Q57:T57" si="7">SUM(Q56)</f>
        <v>40000000</v>
      </c>
      <c r="R57" s="167">
        <f t="shared" si="7"/>
        <v>0</v>
      </c>
      <c r="S57" s="167">
        <f t="shared" si="7"/>
        <v>0</v>
      </c>
      <c r="T57" s="167">
        <f t="shared" si="7"/>
        <v>40000000</v>
      </c>
      <c r="U57" s="160"/>
      <c r="V57" s="160"/>
      <c r="W57" s="160"/>
      <c r="X57" s="160"/>
      <c r="Y57" s="160"/>
      <c r="Z57" s="160"/>
    </row>
    <row r="58" spans="2:26" s="9" customFormat="1" x14ac:dyDescent="0.2">
      <c r="B58" s="162" t="s">
        <v>711</v>
      </c>
      <c r="C58" s="162" t="s">
        <v>46</v>
      </c>
      <c r="D58" s="162" t="s">
        <v>47</v>
      </c>
      <c r="E58" s="142" t="s">
        <v>441</v>
      </c>
      <c r="F58" s="143"/>
      <c r="G58" s="144"/>
      <c r="H58" s="145"/>
      <c r="I58" s="144"/>
      <c r="J58" s="145"/>
      <c r="K58" s="146"/>
      <c r="L58" s="144"/>
      <c r="M58" s="147"/>
      <c r="N58" s="148"/>
      <c r="O58" s="149"/>
      <c r="P58" s="51">
        <v>12000000</v>
      </c>
      <c r="Q58" s="288">
        <v>3456496</v>
      </c>
      <c r="R58" s="291">
        <f>+P58+P59+P60+P61+P62+P63+P64+-Q58</f>
        <v>24543504</v>
      </c>
      <c r="S58" s="288">
        <v>3456496</v>
      </c>
      <c r="T58" s="291">
        <f t="shared" si="2"/>
        <v>0</v>
      </c>
      <c r="U58" s="285">
        <v>9123</v>
      </c>
      <c r="V58" s="285">
        <v>120023</v>
      </c>
      <c r="W58" s="53"/>
      <c r="X58" s="53"/>
      <c r="Y58" s="53"/>
      <c r="Z58" s="53"/>
    </row>
    <row r="59" spans="2:26" s="9" customFormat="1" x14ac:dyDescent="0.2">
      <c r="B59" s="162" t="s">
        <v>711</v>
      </c>
      <c r="C59" s="162" t="s">
        <v>48</v>
      </c>
      <c r="D59" s="162" t="s">
        <v>49</v>
      </c>
      <c r="E59" s="142" t="s">
        <v>441</v>
      </c>
      <c r="F59" s="143"/>
      <c r="G59" s="144"/>
      <c r="H59" s="145"/>
      <c r="I59" s="144"/>
      <c r="J59" s="145"/>
      <c r="K59" s="146"/>
      <c r="L59" s="144"/>
      <c r="M59" s="147"/>
      <c r="N59" s="148"/>
      <c r="O59" s="149"/>
      <c r="P59" s="51">
        <v>3000000</v>
      </c>
      <c r="Q59" s="289"/>
      <c r="R59" s="292"/>
      <c r="S59" s="289"/>
      <c r="T59" s="292"/>
      <c r="U59" s="286"/>
      <c r="V59" s="286"/>
      <c r="W59" s="53"/>
      <c r="X59" s="53"/>
      <c r="Y59" s="53"/>
      <c r="Z59" s="53"/>
    </row>
    <row r="60" spans="2:26" s="9" customFormat="1" ht="33.75" x14ac:dyDescent="0.2">
      <c r="B60" s="162" t="s">
        <v>711</v>
      </c>
      <c r="C60" s="162" t="s">
        <v>50</v>
      </c>
      <c r="D60" s="162" t="s">
        <v>51</v>
      </c>
      <c r="E60" s="142" t="s">
        <v>441</v>
      </c>
      <c r="F60" s="143"/>
      <c r="G60" s="144"/>
      <c r="H60" s="145"/>
      <c r="I60" s="144"/>
      <c r="J60" s="145"/>
      <c r="K60" s="146"/>
      <c r="L60" s="144"/>
      <c r="M60" s="147"/>
      <c r="N60" s="148"/>
      <c r="O60" s="149"/>
      <c r="P60" s="51">
        <v>1000000</v>
      </c>
      <c r="Q60" s="289"/>
      <c r="R60" s="292"/>
      <c r="S60" s="289"/>
      <c r="T60" s="292"/>
      <c r="U60" s="286"/>
      <c r="V60" s="286"/>
      <c r="W60" s="53"/>
      <c r="X60" s="53"/>
      <c r="Y60" s="53"/>
      <c r="Z60" s="53"/>
    </row>
    <row r="61" spans="2:26" s="9" customFormat="1" ht="33.75" x14ac:dyDescent="0.2">
      <c r="B61" s="162" t="s">
        <v>711</v>
      </c>
      <c r="C61" s="162" t="s">
        <v>52</v>
      </c>
      <c r="D61" s="162" t="s">
        <v>53</v>
      </c>
      <c r="E61" s="142" t="s">
        <v>441</v>
      </c>
      <c r="F61" s="143"/>
      <c r="G61" s="144"/>
      <c r="H61" s="145"/>
      <c r="I61" s="144"/>
      <c r="J61" s="145"/>
      <c r="K61" s="146"/>
      <c r="L61" s="144"/>
      <c r="M61" s="147"/>
      <c r="N61" s="148"/>
      <c r="O61" s="149"/>
      <c r="P61" s="51">
        <v>1000000</v>
      </c>
      <c r="Q61" s="289"/>
      <c r="R61" s="292"/>
      <c r="S61" s="289"/>
      <c r="T61" s="292"/>
      <c r="U61" s="286"/>
      <c r="V61" s="286"/>
      <c r="W61" s="53"/>
      <c r="X61" s="53"/>
      <c r="Y61" s="53"/>
      <c r="Z61" s="53"/>
    </row>
    <row r="62" spans="2:26" s="9" customFormat="1" ht="45" x14ac:dyDescent="0.2">
      <c r="B62" s="162" t="s">
        <v>711</v>
      </c>
      <c r="C62" s="162" t="s">
        <v>54</v>
      </c>
      <c r="D62" s="162" t="s">
        <v>55</v>
      </c>
      <c r="E62" s="142" t="s">
        <v>441</v>
      </c>
      <c r="F62" s="143"/>
      <c r="G62" s="144"/>
      <c r="H62" s="145"/>
      <c r="I62" s="144"/>
      <c r="J62" s="145"/>
      <c r="K62" s="146"/>
      <c r="L62" s="144"/>
      <c r="M62" s="147"/>
      <c r="N62" s="148"/>
      <c r="O62" s="149"/>
      <c r="P62" s="51">
        <v>1000000</v>
      </c>
      <c r="Q62" s="289"/>
      <c r="R62" s="292"/>
      <c r="S62" s="289"/>
      <c r="T62" s="292"/>
      <c r="U62" s="286"/>
      <c r="V62" s="286"/>
      <c r="W62" s="53"/>
      <c r="X62" s="53"/>
      <c r="Y62" s="53"/>
      <c r="Z62" s="53"/>
    </row>
    <row r="63" spans="2:26" s="9" customFormat="1" ht="56.25" x14ac:dyDescent="0.2">
      <c r="B63" s="162" t="s">
        <v>711</v>
      </c>
      <c r="C63" s="162" t="s">
        <v>56</v>
      </c>
      <c r="D63" s="162" t="s">
        <v>57</v>
      </c>
      <c r="E63" s="142" t="s">
        <v>441</v>
      </c>
      <c r="F63" s="143"/>
      <c r="G63" s="144"/>
      <c r="H63" s="145"/>
      <c r="I63" s="144"/>
      <c r="J63" s="145"/>
      <c r="K63" s="146"/>
      <c r="L63" s="144"/>
      <c r="M63" s="147"/>
      <c r="N63" s="148"/>
      <c r="O63" s="149"/>
      <c r="P63" s="51">
        <v>8000000</v>
      </c>
      <c r="Q63" s="289"/>
      <c r="R63" s="292"/>
      <c r="S63" s="289"/>
      <c r="T63" s="292"/>
      <c r="U63" s="286"/>
      <c r="V63" s="286"/>
      <c r="W63" s="53"/>
      <c r="X63" s="53"/>
      <c r="Y63" s="53"/>
      <c r="Z63" s="53"/>
    </row>
    <row r="64" spans="2:26" s="9" customFormat="1" ht="90" x14ac:dyDescent="0.2">
      <c r="B64" s="162" t="s">
        <v>711</v>
      </c>
      <c r="C64" s="162" t="s">
        <v>58</v>
      </c>
      <c r="D64" s="162" t="s">
        <v>59</v>
      </c>
      <c r="E64" s="142" t="s">
        <v>441</v>
      </c>
      <c r="F64" s="143"/>
      <c r="G64" s="144"/>
      <c r="H64" s="145"/>
      <c r="I64" s="144"/>
      <c r="J64" s="145"/>
      <c r="K64" s="146"/>
      <c r="L64" s="144"/>
      <c r="M64" s="147"/>
      <c r="N64" s="148"/>
      <c r="O64" s="149"/>
      <c r="P64" s="51">
        <v>2000000</v>
      </c>
      <c r="Q64" s="290"/>
      <c r="R64" s="293"/>
      <c r="S64" s="290"/>
      <c r="T64" s="293"/>
      <c r="U64" s="287"/>
      <c r="V64" s="287"/>
      <c r="W64" s="53"/>
      <c r="X64" s="53"/>
      <c r="Y64" s="53"/>
      <c r="Z64" s="53"/>
    </row>
    <row r="65" spans="2:26" s="176" customFormat="1" x14ac:dyDescent="0.2">
      <c r="B65" s="164"/>
      <c r="C65" s="164"/>
      <c r="D65" s="164"/>
      <c r="E65" s="153"/>
      <c r="F65" s="154"/>
      <c r="G65" s="155"/>
      <c r="H65" s="156"/>
      <c r="I65" s="155"/>
      <c r="J65" s="156"/>
      <c r="K65" s="157"/>
      <c r="L65" s="155"/>
      <c r="M65" s="158"/>
      <c r="N65" s="136"/>
      <c r="O65" s="137"/>
      <c r="P65" s="167">
        <f>SUM(P58:P64)</f>
        <v>28000000</v>
      </c>
      <c r="Q65" s="167">
        <f>SUM(Q58:Q64)</f>
        <v>3456496</v>
      </c>
      <c r="R65" s="167">
        <f>SUM(R58:R64)</f>
        <v>24543504</v>
      </c>
      <c r="S65" s="167">
        <f>SUM(S58:S64)</f>
        <v>3456496</v>
      </c>
      <c r="T65" s="167">
        <f>SUM(T58:T64)</f>
        <v>0</v>
      </c>
      <c r="U65" s="160"/>
      <c r="V65" s="160">
        <v>120023</v>
      </c>
      <c r="W65" s="160"/>
      <c r="X65" s="160"/>
      <c r="Y65" s="160"/>
      <c r="Z65" s="160"/>
    </row>
    <row r="66" spans="2:26" s="9" customFormat="1" ht="108" x14ac:dyDescent="0.2">
      <c r="B66" s="52" t="s">
        <v>712</v>
      </c>
      <c r="C66" s="52" t="s">
        <v>60</v>
      </c>
      <c r="D66" s="55" t="s">
        <v>61</v>
      </c>
      <c r="E66" s="150" t="s">
        <v>227</v>
      </c>
      <c r="F66" s="65" t="s">
        <v>228</v>
      </c>
      <c r="G66" s="17">
        <v>101566</v>
      </c>
      <c r="H66" s="59">
        <v>863408991</v>
      </c>
      <c r="I66" s="17">
        <v>1</v>
      </c>
      <c r="J66" s="59">
        <v>1100636269</v>
      </c>
      <c r="K66" s="28">
        <v>1</v>
      </c>
      <c r="L66" s="29" t="s">
        <v>284</v>
      </c>
      <c r="M66" s="61">
        <v>1118238129</v>
      </c>
      <c r="N66" s="26">
        <f>+M66*K66</f>
        <v>1118238129</v>
      </c>
      <c r="O66" s="54">
        <f>+(N66/J66)-1</f>
        <v>1.5992440459910107E-2</v>
      </c>
      <c r="P66" s="168">
        <f>1118238129+110225436</f>
        <v>1228463565</v>
      </c>
      <c r="Q66" s="140">
        <f>+P66</f>
        <v>1228463565</v>
      </c>
      <c r="R66" s="141">
        <f t="shared" si="1"/>
        <v>0</v>
      </c>
      <c r="S66" s="140">
        <v>1228463565</v>
      </c>
      <c r="T66" s="141">
        <f t="shared" si="2"/>
        <v>0</v>
      </c>
      <c r="U66" s="53" t="s">
        <v>759</v>
      </c>
      <c r="V66" s="53" t="s">
        <v>591</v>
      </c>
      <c r="W66" s="197" t="s">
        <v>686</v>
      </c>
      <c r="X66" s="197" t="s">
        <v>687</v>
      </c>
      <c r="Y66" s="197" t="s">
        <v>688</v>
      </c>
      <c r="Z66" s="53"/>
    </row>
    <row r="67" spans="2:26" s="176" customFormat="1" x14ac:dyDescent="0.2">
      <c r="B67" s="151"/>
      <c r="C67" s="151"/>
      <c r="D67" s="152"/>
      <c r="E67" s="163"/>
      <c r="F67" s="154"/>
      <c r="G67" s="155"/>
      <c r="H67" s="156"/>
      <c r="I67" s="155"/>
      <c r="J67" s="156"/>
      <c r="K67" s="157"/>
      <c r="L67" s="155"/>
      <c r="M67" s="158"/>
      <c r="N67" s="136"/>
      <c r="O67" s="137"/>
      <c r="P67" s="159">
        <f>SUM(P66)</f>
        <v>1228463565</v>
      </c>
      <c r="Q67" s="159">
        <f>SUM(Q66)</f>
        <v>1228463565</v>
      </c>
      <c r="R67" s="159">
        <f>SUM(R66)</f>
        <v>0</v>
      </c>
      <c r="S67" s="159">
        <f>SUM(S66)</f>
        <v>1228463565</v>
      </c>
      <c r="T67" s="159">
        <f>SUM(T66)</f>
        <v>0</v>
      </c>
      <c r="U67" s="160"/>
      <c r="V67" s="160"/>
      <c r="W67" s="160"/>
      <c r="X67" s="160"/>
      <c r="Y67" s="160"/>
      <c r="Z67" s="160"/>
    </row>
    <row r="68" spans="2:26" s="9" customFormat="1" ht="60" x14ac:dyDescent="0.2">
      <c r="B68" s="52" t="s">
        <v>62</v>
      </c>
      <c r="C68" s="52" t="s">
        <v>63</v>
      </c>
      <c r="D68" s="55" t="s">
        <v>64</v>
      </c>
      <c r="E68" s="150" t="s">
        <v>229</v>
      </c>
      <c r="F68" s="65" t="s">
        <v>292</v>
      </c>
      <c r="G68" s="17">
        <v>1</v>
      </c>
      <c r="H68" s="59">
        <v>207000000</v>
      </c>
      <c r="I68" s="17">
        <v>1</v>
      </c>
      <c r="J68" s="59">
        <v>215000000</v>
      </c>
      <c r="K68" s="28">
        <v>1</v>
      </c>
      <c r="L68" s="29" t="s">
        <v>284</v>
      </c>
      <c r="M68" s="61">
        <v>145000000</v>
      </c>
      <c r="N68" s="26">
        <f>+M68*K68</f>
        <v>145000000</v>
      </c>
      <c r="O68" s="54">
        <f>+(N68/J68)-1</f>
        <v>-0.32558139534883723</v>
      </c>
      <c r="P68" s="168">
        <f>152000000-7000000</f>
        <v>145000000</v>
      </c>
      <c r="Q68" s="140">
        <f>+P68</f>
        <v>145000000</v>
      </c>
      <c r="R68" s="141">
        <f t="shared" si="1"/>
        <v>0</v>
      </c>
      <c r="S68" s="140">
        <v>145000000</v>
      </c>
      <c r="T68" s="141">
        <f t="shared" si="2"/>
        <v>0</v>
      </c>
      <c r="U68" s="53">
        <v>9823</v>
      </c>
      <c r="V68" s="207">
        <v>290123</v>
      </c>
      <c r="W68" s="208" t="s">
        <v>729</v>
      </c>
      <c r="X68" s="208" t="s">
        <v>693</v>
      </c>
      <c r="Y68" s="208" t="s">
        <v>694</v>
      </c>
      <c r="Z68" s="53"/>
    </row>
    <row r="69" spans="2:26" s="9" customFormat="1" ht="48" x14ac:dyDescent="0.2">
      <c r="B69" s="52" t="s">
        <v>62</v>
      </c>
      <c r="C69" s="52" t="s">
        <v>63</v>
      </c>
      <c r="D69" s="55" t="s">
        <v>64</v>
      </c>
      <c r="E69" s="142" t="s">
        <v>441</v>
      </c>
      <c r="F69" s="143"/>
      <c r="G69" s="144"/>
      <c r="H69" s="145"/>
      <c r="I69" s="144"/>
      <c r="J69" s="145"/>
      <c r="K69" s="146"/>
      <c r="L69" s="144"/>
      <c r="M69" s="147"/>
      <c r="N69" s="148"/>
      <c r="O69" s="149"/>
      <c r="P69" s="51">
        <v>7000000</v>
      </c>
      <c r="Q69" s="140">
        <v>2000000</v>
      </c>
      <c r="R69" s="141">
        <f t="shared" si="1"/>
        <v>5000000</v>
      </c>
      <c r="S69" s="140">
        <v>2000000</v>
      </c>
      <c r="T69" s="141">
        <f t="shared" si="2"/>
        <v>0</v>
      </c>
      <c r="U69" s="53"/>
      <c r="V69" s="53"/>
      <c r="W69" s="53"/>
      <c r="X69" s="53"/>
      <c r="Y69" s="53"/>
      <c r="Z69" s="53"/>
    </row>
    <row r="70" spans="2:26" s="9" customFormat="1" x14ac:dyDescent="0.2">
      <c r="B70" s="52" t="s">
        <v>62</v>
      </c>
      <c r="C70" s="52" t="s">
        <v>65</v>
      </c>
      <c r="D70" s="55" t="s">
        <v>66</v>
      </c>
      <c r="E70" s="142" t="s">
        <v>441</v>
      </c>
      <c r="F70" s="143"/>
      <c r="G70" s="144"/>
      <c r="H70" s="145"/>
      <c r="I70" s="144"/>
      <c r="J70" s="145"/>
      <c r="K70" s="146"/>
      <c r="L70" s="144"/>
      <c r="M70" s="147"/>
      <c r="N70" s="148"/>
      <c r="O70" s="149"/>
      <c r="P70" s="51">
        <v>500000</v>
      </c>
      <c r="Q70" s="140">
        <v>0</v>
      </c>
      <c r="R70" s="141">
        <f t="shared" si="1"/>
        <v>500000</v>
      </c>
      <c r="S70" s="140"/>
      <c r="T70" s="141">
        <f t="shared" si="2"/>
        <v>0</v>
      </c>
      <c r="U70" s="53"/>
      <c r="V70" s="53"/>
      <c r="W70" s="53"/>
      <c r="X70" s="53"/>
      <c r="Y70" s="53"/>
      <c r="Z70" s="53"/>
    </row>
    <row r="71" spans="2:26" s="9" customFormat="1" ht="33.75" x14ac:dyDescent="0.2">
      <c r="B71" s="52" t="s">
        <v>62</v>
      </c>
      <c r="C71" s="52" t="s">
        <v>67</v>
      </c>
      <c r="D71" s="162" t="s">
        <v>68</v>
      </c>
      <c r="E71" s="142" t="s">
        <v>441</v>
      </c>
      <c r="F71" s="143"/>
      <c r="G71" s="144"/>
      <c r="H71" s="145"/>
      <c r="I71" s="144"/>
      <c r="J71" s="145"/>
      <c r="K71" s="146"/>
      <c r="L71" s="144"/>
      <c r="M71" s="147"/>
      <c r="N71" s="148"/>
      <c r="O71" s="149"/>
      <c r="P71" s="51">
        <v>500000</v>
      </c>
      <c r="Q71" s="140">
        <v>0</v>
      </c>
      <c r="R71" s="141">
        <f t="shared" si="1"/>
        <v>500000</v>
      </c>
      <c r="S71" s="140"/>
      <c r="T71" s="141">
        <f t="shared" si="2"/>
        <v>0</v>
      </c>
      <c r="U71" s="53"/>
      <c r="V71" s="53"/>
      <c r="W71" s="53"/>
      <c r="X71" s="53"/>
      <c r="Y71" s="53"/>
      <c r="Z71" s="53"/>
    </row>
    <row r="72" spans="2:26" s="9" customFormat="1" ht="48" x14ac:dyDescent="0.2">
      <c r="B72" s="52" t="s">
        <v>62</v>
      </c>
      <c r="C72" s="52" t="s">
        <v>69</v>
      </c>
      <c r="D72" s="55" t="s">
        <v>70</v>
      </c>
      <c r="E72" s="150" t="s">
        <v>230</v>
      </c>
      <c r="F72" s="65" t="s">
        <v>292</v>
      </c>
      <c r="G72" s="17">
        <v>1</v>
      </c>
      <c r="H72" s="59">
        <v>39853000</v>
      </c>
      <c r="I72" s="17">
        <v>1</v>
      </c>
      <c r="J72" s="59">
        <v>50000000</v>
      </c>
      <c r="K72" s="28">
        <v>1</v>
      </c>
      <c r="L72" s="29" t="s">
        <v>284</v>
      </c>
      <c r="M72" s="61">
        <v>68000000</v>
      </c>
      <c r="N72" s="26">
        <f>+M72*K72</f>
        <v>68000000</v>
      </c>
      <c r="O72" s="54">
        <f>+(N72/J72)-1</f>
        <v>0.3600000000000001</v>
      </c>
      <c r="P72" s="168">
        <f>69000000-1000000</f>
        <v>68000000</v>
      </c>
      <c r="Q72" s="140">
        <f>+P72</f>
        <v>68000000</v>
      </c>
      <c r="R72" s="141">
        <f t="shared" si="1"/>
        <v>0</v>
      </c>
      <c r="S72" s="140">
        <v>68000000</v>
      </c>
      <c r="T72" s="141">
        <f t="shared" si="2"/>
        <v>0</v>
      </c>
      <c r="U72" s="53">
        <v>10623</v>
      </c>
      <c r="V72" s="199">
        <v>267623</v>
      </c>
      <c r="W72" s="197" t="s">
        <v>689</v>
      </c>
      <c r="X72" s="197" t="s">
        <v>690</v>
      </c>
      <c r="Y72" s="197" t="s">
        <v>691</v>
      </c>
      <c r="Z72" s="53"/>
    </row>
    <row r="73" spans="2:26" s="9" customFormat="1" x14ac:dyDescent="0.2">
      <c r="B73" s="52" t="s">
        <v>62</v>
      </c>
      <c r="C73" s="52" t="s">
        <v>69</v>
      </c>
      <c r="D73" s="55" t="s">
        <v>70</v>
      </c>
      <c r="E73" s="142" t="s">
        <v>441</v>
      </c>
      <c r="F73" s="143"/>
      <c r="G73" s="144"/>
      <c r="H73" s="145"/>
      <c r="I73" s="144"/>
      <c r="J73" s="145"/>
      <c r="K73" s="146"/>
      <c r="L73" s="144"/>
      <c r="M73" s="147"/>
      <c r="N73" s="148"/>
      <c r="O73" s="149"/>
      <c r="P73" s="51">
        <v>1000000</v>
      </c>
      <c r="Q73" s="140">
        <f>785961.28+650000</f>
        <v>1435961.28</v>
      </c>
      <c r="R73" s="141">
        <f t="shared" si="1"/>
        <v>-435961.28</v>
      </c>
      <c r="S73" s="140">
        <f>785961.28+650000</f>
        <v>1435961.28</v>
      </c>
      <c r="T73" s="141">
        <f t="shared" si="2"/>
        <v>0</v>
      </c>
      <c r="U73" s="53"/>
      <c r="V73" s="53"/>
      <c r="W73" s="53"/>
      <c r="X73" s="53"/>
      <c r="Y73" s="53"/>
      <c r="Z73" s="53"/>
    </row>
    <row r="74" spans="2:26" s="176" customFormat="1" x14ac:dyDescent="0.2">
      <c r="B74" s="151"/>
      <c r="C74" s="151"/>
      <c r="D74" s="152"/>
      <c r="E74" s="174">
        <f>216435961.28-Q74</f>
        <v>0</v>
      </c>
      <c r="F74" s="154"/>
      <c r="G74" s="155"/>
      <c r="H74" s="156"/>
      <c r="I74" s="155"/>
      <c r="J74" s="156"/>
      <c r="K74" s="157"/>
      <c r="L74" s="155"/>
      <c r="M74" s="158"/>
      <c r="N74" s="136"/>
      <c r="O74" s="137"/>
      <c r="P74" s="159">
        <f>SUM(P68:P73)</f>
        <v>222000000</v>
      </c>
      <c r="Q74" s="159">
        <f>SUM(Q68:Q73)</f>
        <v>216435961.28</v>
      </c>
      <c r="R74" s="159">
        <f>SUM(R68:R73)</f>
        <v>5564038.7199999997</v>
      </c>
      <c r="S74" s="159">
        <f>SUM(S68:S73)</f>
        <v>216435961.28</v>
      </c>
      <c r="T74" s="159">
        <f>SUM(T68:T73)</f>
        <v>0</v>
      </c>
      <c r="U74" s="160"/>
      <c r="V74" s="160"/>
      <c r="W74" s="160"/>
      <c r="X74" s="160"/>
      <c r="Y74" s="160"/>
      <c r="Z74" s="160"/>
    </row>
    <row r="75" spans="2:26" s="9" customFormat="1" ht="36" x14ac:dyDescent="0.2">
      <c r="B75" s="52" t="s">
        <v>71</v>
      </c>
      <c r="C75" s="52" t="s">
        <v>72</v>
      </c>
      <c r="D75" s="55" t="s">
        <v>73</v>
      </c>
      <c r="E75" s="150" t="s">
        <v>231</v>
      </c>
      <c r="F75" s="65" t="s">
        <v>228</v>
      </c>
      <c r="G75" s="17">
        <v>359</v>
      </c>
      <c r="H75" s="59">
        <v>155000000</v>
      </c>
      <c r="I75" s="17">
        <v>359</v>
      </c>
      <c r="J75" s="59">
        <v>169748280</v>
      </c>
      <c r="K75" s="28">
        <v>326</v>
      </c>
      <c r="L75" s="29" t="s">
        <v>285</v>
      </c>
      <c r="M75" s="61">
        <v>543090</v>
      </c>
      <c r="N75" s="26">
        <f>+M75*K75</f>
        <v>177047340</v>
      </c>
      <c r="O75" s="54">
        <f>+(N75/J75)-1</f>
        <v>4.2999316399553456E-2</v>
      </c>
      <c r="P75" s="168">
        <f>177047340+80000000</f>
        <v>257047340</v>
      </c>
      <c r="Q75" s="140">
        <f>+P75</f>
        <v>257047340</v>
      </c>
      <c r="R75" s="141">
        <f t="shared" si="1"/>
        <v>0</v>
      </c>
      <c r="S75" s="140">
        <f>177047340+80000000</f>
        <v>257047340</v>
      </c>
      <c r="T75" s="141">
        <f t="shared" si="2"/>
        <v>0</v>
      </c>
      <c r="U75" s="197" t="s">
        <v>760</v>
      </c>
      <c r="V75" s="197">
        <v>159723</v>
      </c>
      <c r="W75" s="197" t="s">
        <v>592</v>
      </c>
      <c r="X75" s="197" t="s">
        <v>593</v>
      </c>
      <c r="Y75" s="197" t="s">
        <v>594</v>
      </c>
      <c r="Z75" s="53"/>
    </row>
    <row r="76" spans="2:26" s="9" customFormat="1" x14ac:dyDescent="0.2">
      <c r="B76" s="52" t="s">
        <v>71</v>
      </c>
      <c r="C76" s="52" t="s">
        <v>74</v>
      </c>
      <c r="D76" s="55" t="s">
        <v>75</v>
      </c>
      <c r="E76" s="142" t="s">
        <v>441</v>
      </c>
      <c r="F76" s="143"/>
      <c r="G76" s="144"/>
      <c r="H76" s="145"/>
      <c r="I76" s="144"/>
      <c r="J76" s="145"/>
      <c r="K76" s="146"/>
      <c r="L76" s="144"/>
      <c r="M76" s="147"/>
      <c r="N76" s="148"/>
      <c r="O76" s="149"/>
      <c r="P76" s="51">
        <v>1000000</v>
      </c>
      <c r="Q76" s="140">
        <v>1000000</v>
      </c>
      <c r="R76" s="141">
        <f t="shared" si="1"/>
        <v>0</v>
      </c>
      <c r="S76" s="140">
        <v>1000000</v>
      </c>
      <c r="T76" s="141">
        <f t="shared" si="2"/>
        <v>0</v>
      </c>
      <c r="U76" s="53"/>
      <c r="V76" s="53"/>
      <c r="W76" s="53"/>
      <c r="X76" s="53"/>
      <c r="Y76" s="53"/>
      <c r="Z76" s="53"/>
    </row>
    <row r="77" spans="2:26" s="9" customFormat="1" ht="51" x14ac:dyDescent="0.2">
      <c r="B77" s="52" t="s">
        <v>71</v>
      </c>
      <c r="C77" s="52" t="s">
        <v>74</v>
      </c>
      <c r="D77" s="55" t="s">
        <v>75</v>
      </c>
      <c r="E77" s="150" t="s">
        <v>232</v>
      </c>
      <c r="F77" s="65" t="s">
        <v>292</v>
      </c>
      <c r="G77" s="17">
        <v>1</v>
      </c>
      <c r="H77" s="59">
        <v>37500000</v>
      </c>
      <c r="I77" s="17">
        <v>1</v>
      </c>
      <c r="J77" s="59">
        <v>80000000</v>
      </c>
      <c r="K77" s="28">
        <v>1</v>
      </c>
      <c r="L77" s="29" t="s">
        <v>284</v>
      </c>
      <c r="M77" s="61">
        <v>57000000</v>
      </c>
      <c r="N77" s="26">
        <f>+M77*K77</f>
        <v>57000000</v>
      </c>
      <c r="O77" s="54">
        <f>+(N77/J77)-1</f>
        <v>-0.28749999999999998</v>
      </c>
      <c r="P77" s="168">
        <f>58000000-1000000</f>
        <v>57000000</v>
      </c>
      <c r="Q77" s="140">
        <f>+P77</f>
        <v>57000000</v>
      </c>
      <c r="R77" s="141">
        <f t="shared" si="1"/>
        <v>0</v>
      </c>
      <c r="S77" s="140">
        <v>57000000</v>
      </c>
      <c r="T77" s="141">
        <f t="shared" si="2"/>
        <v>0</v>
      </c>
      <c r="U77" s="53">
        <v>9823</v>
      </c>
      <c r="V77" s="207">
        <v>290123</v>
      </c>
      <c r="W77" s="208" t="s">
        <v>729</v>
      </c>
      <c r="X77" s="208" t="s">
        <v>693</v>
      </c>
      <c r="Y77" s="208" t="s">
        <v>694</v>
      </c>
      <c r="Z77" s="53"/>
    </row>
    <row r="78" spans="2:26" s="9" customFormat="1" ht="22.5" x14ac:dyDescent="0.2">
      <c r="B78" s="52" t="s">
        <v>71</v>
      </c>
      <c r="C78" s="162" t="s">
        <v>76</v>
      </c>
      <c r="D78" s="162" t="s">
        <v>77</v>
      </c>
      <c r="E78" s="142" t="s">
        <v>441</v>
      </c>
      <c r="F78" s="143"/>
      <c r="G78" s="144"/>
      <c r="H78" s="145"/>
      <c r="I78" s="144"/>
      <c r="J78" s="145"/>
      <c r="K78" s="146"/>
      <c r="L78" s="144"/>
      <c r="M78" s="147"/>
      <c r="N78" s="148"/>
      <c r="O78" s="149"/>
      <c r="P78" s="51">
        <v>1000000</v>
      </c>
      <c r="Q78" s="140">
        <f>37000+13600+16300+380800</f>
        <v>447700</v>
      </c>
      <c r="R78" s="141">
        <f t="shared" si="1"/>
        <v>552300</v>
      </c>
      <c r="S78" s="140">
        <f>37000+13600+16300+380800</f>
        <v>447700</v>
      </c>
      <c r="T78" s="141">
        <f t="shared" si="2"/>
        <v>0</v>
      </c>
      <c r="U78" s="53">
        <v>9123</v>
      </c>
      <c r="V78" s="53"/>
      <c r="W78" s="53"/>
      <c r="X78" s="53"/>
      <c r="Y78" s="53"/>
      <c r="Z78" s="53"/>
    </row>
    <row r="79" spans="2:26" s="9" customFormat="1" ht="63.75" x14ac:dyDescent="0.2">
      <c r="B79" s="52" t="s">
        <v>71</v>
      </c>
      <c r="C79" s="52" t="s">
        <v>78</v>
      </c>
      <c r="D79" s="55" t="s">
        <v>79</v>
      </c>
      <c r="E79" s="150" t="s">
        <v>233</v>
      </c>
      <c r="F79" s="65" t="s">
        <v>212</v>
      </c>
      <c r="G79" s="17">
        <v>0</v>
      </c>
      <c r="H79" s="59">
        <v>0</v>
      </c>
      <c r="I79" s="17">
        <v>75</v>
      </c>
      <c r="J79" s="59">
        <v>7239514</v>
      </c>
      <c r="K79" s="28">
        <v>90</v>
      </c>
      <c r="L79" s="29" t="s">
        <v>285</v>
      </c>
      <c r="M79" s="61">
        <v>120000</v>
      </c>
      <c r="N79" s="26">
        <f>+M79*K79</f>
        <v>10800000</v>
      </c>
      <c r="O79" s="54">
        <f>+(N79/J79)-1</f>
        <v>0.49181284821052906</v>
      </c>
      <c r="P79" s="168">
        <f>10800000-3153060</f>
        <v>7646940</v>
      </c>
      <c r="Q79" s="140">
        <f>+P79</f>
        <v>7646940</v>
      </c>
      <c r="R79" s="141">
        <f t="shared" si="1"/>
        <v>0</v>
      </c>
      <c r="S79" s="140">
        <v>7646940</v>
      </c>
      <c r="T79" s="175">
        <f t="shared" si="2"/>
        <v>0</v>
      </c>
      <c r="U79" s="231">
        <v>10023</v>
      </c>
      <c r="V79" s="231">
        <v>281823</v>
      </c>
      <c r="W79" s="197" t="s">
        <v>733</v>
      </c>
      <c r="X79" s="232" t="s">
        <v>734</v>
      </c>
      <c r="Y79" s="197" t="s">
        <v>735</v>
      </c>
      <c r="Z79" s="53"/>
    </row>
    <row r="80" spans="2:26" s="9" customFormat="1" ht="51" x14ac:dyDescent="0.2">
      <c r="B80" s="52" t="s">
        <v>71</v>
      </c>
      <c r="C80" s="52" t="s">
        <v>78</v>
      </c>
      <c r="D80" s="55" t="s">
        <v>79</v>
      </c>
      <c r="E80" s="150" t="s">
        <v>234</v>
      </c>
      <c r="F80" s="65" t="s">
        <v>212</v>
      </c>
      <c r="G80" s="17">
        <v>0</v>
      </c>
      <c r="H80" s="59">
        <v>0</v>
      </c>
      <c r="I80" s="17">
        <v>0</v>
      </c>
      <c r="J80" s="59">
        <v>0</v>
      </c>
      <c r="K80" s="28">
        <v>30</v>
      </c>
      <c r="L80" s="29" t="s">
        <v>285</v>
      </c>
      <c r="M80" s="61">
        <v>220000</v>
      </c>
      <c r="N80" s="26">
        <f>+M80*K80</f>
        <v>6600000</v>
      </c>
      <c r="O80" s="54" t="e">
        <f>+(N80/J80)-1</f>
        <v>#DIV/0!</v>
      </c>
      <c r="P80" s="168">
        <v>6600000</v>
      </c>
      <c r="Q80" s="140">
        <f>+P80</f>
        <v>6600000</v>
      </c>
      <c r="R80" s="141">
        <f t="shared" si="1"/>
        <v>0</v>
      </c>
      <c r="S80" s="210">
        <v>5100000</v>
      </c>
      <c r="T80" s="249">
        <f t="shared" si="2"/>
        <v>1500000</v>
      </c>
      <c r="U80" s="53">
        <v>10823</v>
      </c>
      <c r="V80" s="197" t="s">
        <v>779</v>
      </c>
      <c r="W80" s="197" t="s">
        <v>776</v>
      </c>
      <c r="X80" s="197" t="s">
        <v>777</v>
      </c>
      <c r="Y80" s="197" t="s">
        <v>778</v>
      </c>
      <c r="Z80" s="53" t="s">
        <v>793</v>
      </c>
    </row>
    <row r="81" spans="2:26" s="9" customFormat="1" ht="48" x14ac:dyDescent="0.2">
      <c r="B81" s="52" t="s">
        <v>71</v>
      </c>
      <c r="C81" s="52" t="s">
        <v>78</v>
      </c>
      <c r="D81" s="55" t="s">
        <v>79</v>
      </c>
      <c r="E81" s="124" t="s">
        <v>235</v>
      </c>
      <c r="F81" s="65" t="s">
        <v>215</v>
      </c>
      <c r="G81" s="17">
        <v>174</v>
      </c>
      <c r="H81" s="59">
        <v>61598628</v>
      </c>
      <c r="I81" s="17">
        <v>0</v>
      </c>
      <c r="J81" s="59"/>
      <c r="K81" s="28">
        <v>255</v>
      </c>
      <c r="L81" s="29" t="s">
        <v>284</v>
      </c>
      <c r="M81" s="61">
        <v>250000</v>
      </c>
      <c r="N81" s="26">
        <f>+M81*K81</f>
        <v>63750000</v>
      </c>
      <c r="O81" s="54" t="e">
        <f>+(N81/J81)-1</f>
        <v>#DIV/0!</v>
      </c>
      <c r="P81" s="168">
        <v>63750000</v>
      </c>
      <c r="Q81" s="140">
        <f>+P81</f>
        <v>63750000</v>
      </c>
      <c r="R81" s="141">
        <f t="shared" si="1"/>
        <v>0</v>
      </c>
      <c r="S81" s="140">
        <v>63750000</v>
      </c>
      <c r="T81" s="141">
        <f t="shared" si="2"/>
        <v>0</v>
      </c>
      <c r="U81" s="53">
        <v>10923</v>
      </c>
      <c r="V81" s="199">
        <v>237823</v>
      </c>
      <c r="W81" s="197" t="s">
        <v>658</v>
      </c>
      <c r="X81" s="197" t="s">
        <v>659</v>
      </c>
      <c r="Y81" s="197" t="s">
        <v>660</v>
      </c>
      <c r="Z81" s="53"/>
    </row>
    <row r="82" spans="2:26" s="9" customFormat="1" ht="60" x14ac:dyDescent="0.2">
      <c r="B82" s="52" t="s">
        <v>71</v>
      </c>
      <c r="C82" s="52" t="s">
        <v>78</v>
      </c>
      <c r="D82" s="55" t="s">
        <v>79</v>
      </c>
      <c r="E82" s="124" t="s">
        <v>236</v>
      </c>
      <c r="F82" s="65" t="s">
        <v>215</v>
      </c>
      <c r="G82" s="17">
        <v>0</v>
      </c>
      <c r="H82" s="59">
        <v>0</v>
      </c>
      <c r="I82" s="17">
        <v>0</v>
      </c>
      <c r="J82" s="59">
        <v>0</v>
      </c>
      <c r="K82" s="28">
        <v>540</v>
      </c>
      <c r="L82" s="29" t="s">
        <v>285</v>
      </c>
      <c r="M82" s="61">
        <v>30000</v>
      </c>
      <c r="N82" s="26">
        <f>+M82*K82</f>
        <v>16200000</v>
      </c>
      <c r="O82" s="54" t="e">
        <f>+(N82/J82)-1</f>
        <v>#DIV/0!</v>
      </c>
      <c r="P82" s="168">
        <v>16200000</v>
      </c>
      <c r="Q82" s="140">
        <f>+P82</f>
        <v>16200000</v>
      </c>
      <c r="R82" s="141">
        <f t="shared" si="1"/>
        <v>0</v>
      </c>
      <c r="S82" s="210">
        <v>7389900</v>
      </c>
      <c r="T82" s="249">
        <f t="shared" si="2"/>
        <v>8810100</v>
      </c>
      <c r="U82" s="202">
        <v>11023</v>
      </c>
      <c r="V82" s="197" t="s">
        <v>780</v>
      </c>
      <c r="W82" s="197" t="s">
        <v>776</v>
      </c>
      <c r="X82" s="197" t="s">
        <v>777</v>
      </c>
      <c r="Y82" s="197" t="s">
        <v>778</v>
      </c>
      <c r="Z82" s="53" t="s">
        <v>793</v>
      </c>
    </row>
    <row r="83" spans="2:26" s="9" customFormat="1" x14ac:dyDescent="0.2">
      <c r="B83" s="52" t="s">
        <v>71</v>
      </c>
      <c r="C83" s="52" t="s">
        <v>78</v>
      </c>
      <c r="D83" s="55" t="s">
        <v>79</v>
      </c>
      <c r="E83" s="142" t="s">
        <v>441</v>
      </c>
      <c r="F83" s="143"/>
      <c r="G83" s="144"/>
      <c r="H83" s="145"/>
      <c r="I83" s="144"/>
      <c r="J83" s="145"/>
      <c r="K83" s="146"/>
      <c r="L83" s="144"/>
      <c r="M83" s="147"/>
      <c r="N83" s="148"/>
      <c r="O83" s="149"/>
      <c r="P83" s="51">
        <v>4000000</v>
      </c>
      <c r="Q83" s="140">
        <v>0</v>
      </c>
      <c r="R83" s="141">
        <f t="shared" si="1"/>
        <v>4000000</v>
      </c>
      <c r="S83" s="140">
        <v>0</v>
      </c>
      <c r="T83" s="141">
        <f t="shared" si="2"/>
        <v>0</v>
      </c>
      <c r="U83" s="53"/>
      <c r="V83" s="53"/>
      <c r="W83" s="53"/>
      <c r="X83" s="53"/>
      <c r="Y83" s="53"/>
      <c r="Z83" s="53"/>
    </row>
    <row r="84" spans="2:26" s="176" customFormat="1" x14ac:dyDescent="0.2">
      <c r="B84" s="151"/>
      <c r="C84" s="151"/>
      <c r="D84" s="152"/>
      <c r="E84" s="174">
        <f>319381880-S84</f>
        <v>-80000000</v>
      </c>
      <c r="F84" s="154"/>
      <c r="G84" s="155"/>
      <c r="H84" s="156"/>
      <c r="I84" s="155"/>
      <c r="J84" s="156"/>
      <c r="K84" s="157"/>
      <c r="L84" s="155"/>
      <c r="M84" s="158"/>
      <c r="N84" s="136"/>
      <c r="O84" s="137"/>
      <c r="P84" s="167">
        <f>SUM(P75:P83)</f>
        <v>414244280</v>
      </c>
      <c r="Q84" s="167">
        <f>SUM(Q75:Q83)</f>
        <v>409691980</v>
      </c>
      <c r="R84" s="167">
        <f>SUM(R75:R83)</f>
        <v>4552300</v>
      </c>
      <c r="S84" s="167">
        <f>SUM(S75:S83)</f>
        <v>399381880</v>
      </c>
      <c r="T84" s="167">
        <f>SUM(T75:T83)</f>
        <v>10310100</v>
      </c>
      <c r="U84" s="160"/>
      <c r="V84" s="160"/>
      <c r="W84" s="160"/>
      <c r="X84" s="160"/>
      <c r="Y84" s="160"/>
      <c r="Z84" s="160"/>
    </row>
    <row r="85" spans="2:26" s="9" customFormat="1" ht="48" x14ac:dyDescent="0.2">
      <c r="B85" s="52" t="s">
        <v>80</v>
      </c>
      <c r="C85" s="52" t="s">
        <v>81</v>
      </c>
      <c r="D85" s="55" t="s">
        <v>237</v>
      </c>
      <c r="E85" s="150" t="s">
        <v>238</v>
      </c>
      <c r="F85" s="65" t="s">
        <v>292</v>
      </c>
      <c r="G85" s="17">
        <v>1</v>
      </c>
      <c r="H85" s="59">
        <v>45000000</v>
      </c>
      <c r="I85" s="17">
        <v>1</v>
      </c>
      <c r="J85" s="59">
        <v>75000000</v>
      </c>
      <c r="K85" s="28">
        <v>1</v>
      </c>
      <c r="L85" s="29" t="s">
        <v>284</v>
      </c>
      <c r="M85" s="61">
        <v>95000000</v>
      </c>
      <c r="N85" s="26">
        <f>+M85*K85</f>
        <v>95000000</v>
      </c>
      <c r="O85" s="54">
        <f>+(N85/J85)-1</f>
        <v>0.26666666666666661</v>
      </c>
      <c r="P85" s="168">
        <f>97500000-2500000</f>
        <v>95000000</v>
      </c>
      <c r="Q85" s="140">
        <f>+P85</f>
        <v>95000000</v>
      </c>
      <c r="R85" s="141">
        <f t="shared" si="1"/>
        <v>0</v>
      </c>
      <c r="S85" s="141">
        <v>95000000</v>
      </c>
      <c r="T85" s="141">
        <f t="shared" si="2"/>
        <v>0</v>
      </c>
      <c r="U85" s="53">
        <v>11123</v>
      </c>
      <c r="V85" s="207">
        <v>198123</v>
      </c>
      <c r="W85" s="208" t="s">
        <v>645</v>
      </c>
      <c r="X85" s="208" t="s">
        <v>646</v>
      </c>
      <c r="Y85" s="208" t="s">
        <v>647</v>
      </c>
      <c r="Z85" s="53"/>
    </row>
    <row r="86" spans="2:26" s="9" customFormat="1" x14ac:dyDescent="0.2">
      <c r="B86" s="52" t="s">
        <v>80</v>
      </c>
      <c r="C86" s="52" t="s">
        <v>81</v>
      </c>
      <c r="D86" s="55" t="s">
        <v>237</v>
      </c>
      <c r="E86" s="142" t="s">
        <v>441</v>
      </c>
      <c r="F86" s="143"/>
      <c r="G86" s="144"/>
      <c r="H86" s="145"/>
      <c r="I86" s="144"/>
      <c r="J86" s="145"/>
      <c r="K86" s="146"/>
      <c r="L86" s="144"/>
      <c r="M86" s="147"/>
      <c r="N86" s="148"/>
      <c r="O86" s="149"/>
      <c r="P86" s="51">
        <v>2500000</v>
      </c>
      <c r="Q86" s="140">
        <f>1000000+119000</f>
        <v>1119000</v>
      </c>
      <c r="R86" s="141">
        <f t="shared" si="1"/>
        <v>1381000</v>
      </c>
      <c r="S86" s="140">
        <f>1000000+119000</f>
        <v>1119000</v>
      </c>
      <c r="T86" s="141">
        <f t="shared" si="2"/>
        <v>0</v>
      </c>
      <c r="U86" s="53"/>
      <c r="V86" s="53"/>
      <c r="W86" s="53"/>
      <c r="X86" s="53"/>
      <c r="Y86" s="53"/>
      <c r="Z86" s="53"/>
    </row>
    <row r="87" spans="2:26" s="9" customFormat="1" ht="51" x14ac:dyDescent="0.2">
      <c r="B87" s="52" t="s">
        <v>80</v>
      </c>
      <c r="C87" s="52" t="s">
        <v>82</v>
      </c>
      <c r="D87" s="55" t="s">
        <v>83</v>
      </c>
      <c r="E87" s="150" t="s">
        <v>239</v>
      </c>
      <c r="F87" s="65" t="s">
        <v>292</v>
      </c>
      <c r="G87" s="17">
        <v>1</v>
      </c>
      <c r="H87" s="59">
        <v>105000000</v>
      </c>
      <c r="I87" s="17">
        <v>1</v>
      </c>
      <c r="J87" s="59">
        <v>80000000</v>
      </c>
      <c r="K87" s="28">
        <v>1</v>
      </c>
      <c r="L87" s="29" t="s">
        <v>284</v>
      </c>
      <c r="M87" s="61">
        <v>90000000</v>
      </c>
      <c r="N87" s="26">
        <f>+M87*K87</f>
        <v>90000000</v>
      </c>
      <c r="O87" s="54">
        <f>+(N87/J87)-1</f>
        <v>0.125</v>
      </c>
      <c r="P87" s="168">
        <f>92500000-2500000</f>
        <v>90000000</v>
      </c>
      <c r="Q87" s="140">
        <f>+P87</f>
        <v>90000000</v>
      </c>
      <c r="R87" s="141">
        <f t="shared" si="1"/>
        <v>0</v>
      </c>
      <c r="S87" s="140">
        <v>90000000</v>
      </c>
      <c r="T87" s="141">
        <f t="shared" si="2"/>
        <v>0</v>
      </c>
      <c r="U87" s="53">
        <v>9823</v>
      </c>
      <c r="V87" s="207">
        <v>290123</v>
      </c>
      <c r="W87" s="208" t="s">
        <v>729</v>
      </c>
      <c r="X87" s="208" t="s">
        <v>693</v>
      </c>
      <c r="Y87" s="208" t="s">
        <v>694</v>
      </c>
      <c r="Z87" s="53"/>
    </row>
    <row r="88" spans="2:26" s="9" customFormat="1" ht="24" x14ac:dyDescent="0.2">
      <c r="B88" s="52" t="s">
        <v>80</v>
      </c>
      <c r="C88" s="52" t="s">
        <v>82</v>
      </c>
      <c r="D88" s="55" t="s">
        <v>83</v>
      </c>
      <c r="E88" s="142" t="s">
        <v>441</v>
      </c>
      <c r="F88" s="143"/>
      <c r="G88" s="144"/>
      <c r="H88" s="145"/>
      <c r="I88" s="144"/>
      <c r="J88" s="145"/>
      <c r="K88" s="146"/>
      <c r="L88" s="144"/>
      <c r="M88" s="147"/>
      <c r="N88" s="148"/>
      <c r="O88" s="149"/>
      <c r="P88" s="51">
        <v>2500000</v>
      </c>
      <c r="Q88" s="140">
        <v>1000000</v>
      </c>
      <c r="R88" s="141">
        <f t="shared" ref="R88:R172" si="8">+P88-Q88</f>
        <v>1500000</v>
      </c>
      <c r="S88" s="140">
        <v>1000000</v>
      </c>
      <c r="T88" s="141">
        <f t="shared" ref="T88:T172" si="9">+Q88-S88</f>
        <v>0</v>
      </c>
      <c r="U88" s="53"/>
      <c r="V88" s="53"/>
      <c r="W88" s="53"/>
      <c r="X88" s="53"/>
      <c r="Y88" s="53"/>
      <c r="Z88" s="53"/>
    </row>
    <row r="89" spans="2:26" s="9" customFormat="1" ht="60" x14ac:dyDescent="0.2">
      <c r="B89" s="52" t="s">
        <v>80</v>
      </c>
      <c r="C89" s="52" t="s">
        <v>84</v>
      </c>
      <c r="D89" s="55" t="s">
        <v>240</v>
      </c>
      <c r="E89" s="150" t="s">
        <v>241</v>
      </c>
      <c r="F89" s="65" t="s">
        <v>292</v>
      </c>
      <c r="G89" s="17">
        <v>1</v>
      </c>
      <c r="H89" s="59">
        <v>70000000</v>
      </c>
      <c r="I89" s="17">
        <v>1</v>
      </c>
      <c r="J89" s="59">
        <v>185000000</v>
      </c>
      <c r="K89" s="28">
        <v>1</v>
      </c>
      <c r="L89" s="29" t="s">
        <v>284</v>
      </c>
      <c r="M89" s="61">
        <v>210000000</v>
      </c>
      <c r="N89" s="26">
        <f>+M89*K89</f>
        <v>210000000</v>
      </c>
      <c r="O89" s="54">
        <f>+(N89/J89)-1</f>
        <v>0.13513513513513509</v>
      </c>
      <c r="P89" s="168">
        <v>210000000</v>
      </c>
      <c r="Q89" s="140">
        <f>+P89</f>
        <v>210000000</v>
      </c>
      <c r="R89" s="141">
        <f t="shared" si="8"/>
        <v>0</v>
      </c>
      <c r="S89" s="140">
        <v>210000000</v>
      </c>
      <c r="T89" s="141">
        <f t="shared" si="9"/>
        <v>0</v>
      </c>
      <c r="U89" s="53">
        <v>11223</v>
      </c>
      <c r="V89" s="199">
        <v>269323</v>
      </c>
      <c r="W89" s="197" t="s">
        <v>692</v>
      </c>
      <c r="X89" s="197" t="s">
        <v>693</v>
      </c>
      <c r="Y89" s="197" t="s">
        <v>694</v>
      </c>
      <c r="Z89" s="208" t="s">
        <v>420</v>
      </c>
    </row>
    <row r="90" spans="2:26" s="176" customFormat="1" x14ac:dyDescent="0.2">
      <c r="B90" s="151"/>
      <c r="C90" s="151"/>
      <c r="D90" s="152"/>
      <c r="E90" s="163"/>
      <c r="F90" s="154"/>
      <c r="G90" s="155"/>
      <c r="H90" s="156"/>
      <c r="I90" s="155"/>
      <c r="J90" s="156"/>
      <c r="K90" s="157"/>
      <c r="L90" s="155"/>
      <c r="M90" s="158"/>
      <c r="N90" s="136"/>
      <c r="O90" s="137"/>
      <c r="P90" s="159">
        <f>SUM(P85:P89)</f>
        <v>400000000</v>
      </c>
      <c r="Q90" s="159">
        <f>SUM(Q85:Q89)</f>
        <v>397119000</v>
      </c>
      <c r="R90" s="159">
        <f>SUM(R85:R89)</f>
        <v>2881000</v>
      </c>
      <c r="S90" s="159">
        <f>SUM(S85:S89)</f>
        <v>397119000</v>
      </c>
      <c r="T90" s="159">
        <f>SUM(T85:T89)</f>
        <v>0</v>
      </c>
      <c r="U90" s="160"/>
      <c r="V90" s="160"/>
      <c r="W90" s="160"/>
      <c r="X90" s="160"/>
      <c r="Y90" s="160"/>
      <c r="Z90" s="160"/>
    </row>
    <row r="91" spans="2:26" s="9" customFormat="1" ht="48" x14ac:dyDescent="0.2">
      <c r="B91" s="52" t="s">
        <v>713</v>
      </c>
      <c r="C91" s="52" t="s">
        <v>85</v>
      </c>
      <c r="D91" s="55" t="s">
        <v>86</v>
      </c>
      <c r="E91" s="150" t="s">
        <v>242</v>
      </c>
      <c r="F91" s="65" t="s">
        <v>292</v>
      </c>
      <c r="G91" s="17">
        <v>1</v>
      </c>
      <c r="H91" s="59">
        <v>3500000</v>
      </c>
      <c r="I91" s="17">
        <v>1</v>
      </c>
      <c r="J91" s="59">
        <v>1500000</v>
      </c>
      <c r="K91" s="28">
        <v>1</v>
      </c>
      <c r="L91" s="29" t="s">
        <v>284</v>
      </c>
      <c r="M91" s="61">
        <v>3500000</v>
      </c>
      <c r="N91" s="26">
        <f>+M91*K91</f>
        <v>3500000</v>
      </c>
      <c r="O91" s="54">
        <f>+(N91/J91)-1</f>
        <v>1.3333333333333335</v>
      </c>
      <c r="P91" s="168">
        <f>8500000-5000000</f>
        <v>3500000</v>
      </c>
      <c r="Q91" s="140">
        <v>1000000</v>
      </c>
      <c r="R91" s="141">
        <f t="shared" si="8"/>
        <v>2500000</v>
      </c>
      <c r="S91" s="140">
        <v>1000000</v>
      </c>
      <c r="T91" s="141">
        <f t="shared" si="9"/>
        <v>0</v>
      </c>
      <c r="U91" s="53"/>
      <c r="V91" s="53"/>
      <c r="W91" s="53"/>
      <c r="X91" s="53"/>
      <c r="Y91" s="53"/>
      <c r="Z91" s="53"/>
    </row>
    <row r="92" spans="2:26" s="9" customFormat="1" ht="24" x14ac:dyDescent="0.2">
      <c r="B92" s="52" t="s">
        <v>713</v>
      </c>
      <c r="C92" s="52" t="s">
        <v>85</v>
      </c>
      <c r="D92" s="55" t="s">
        <v>86</v>
      </c>
      <c r="E92" s="142" t="s">
        <v>441</v>
      </c>
      <c r="F92" s="143"/>
      <c r="G92" s="144"/>
      <c r="H92" s="145"/>
      <c r="I92" s="144"/>
      <c r="J92" s="145"/>
      <c r="K92" s="146"/>
      <c r="L92" s="144"/>
      <c r="M92" s="147"/>
      <c r="N92" s="148"/>
      <c r="O92" s="149"/>
      <c r="P92" s="51">
        <v>5000000</v>
      </c>
      <c r="Q92" s="140">
        <f>1210000+41650+160012.16+210000</f>
        <v>1621662.16</v>
      </c>
      <c r="R92" s="141">
        <f t="shared" si="8"/>
        <v>3378337.84</v>
      </c>
      <c r="S92" s="140">
        <f>1210000+41650+160012.16+210000</f>
        <v>1621662.16</v>
      </c>
      <c r="T92" s="141">
        <f t="shared" si="9"/>
        <v>0</v>
      </c>
      <c r="U92" s="53"/>
      <c r="V92" s="53"/>
      <c r="W92" s="53"/>
      <c r="X92" s="53"/>
      <c r="Y92" s="53"/>
      <c r="Z92" s="53"/>
    </row>
    <row r="93" spans="2:26" s="176" customFormat="1" x14ac:dyDescent="0.2">
      <c r="B93" s="169"/>
      <c r="C93" s="169"/>
      <c r="D93" s="152"/>
      <c r="E93" s="174">
        <f>2621662.16-Q93</f>
        <v>0</v>
      </c>
      <c r="F93" s="154"/>
      <c r="G93" s="155"/>
      <c r="H93" s="156"/>
      <c r="I93" s="155"/>
      <c r="J93" s="156"/>
      <c r="K93" s="157"/>
      <c r="L93" s="155"/>
      <c r="M93" s="158"/>
      <c r="N93" s="136"/>
      <c r="O93" s="137"/>
      <c r="P93" s="159">
        <f>SUM(P91:P92)</f>
        <v>8500000</v>
      </c>
      <c r="Q93" s="159">
        <f>SUM(Q91:Q92)</f>
        <v>2621662.16</v>
      </c>
      <c r="R93" s="159">
        <f>SUM(R91:R92)</f>
        <v>5878337.8399999999</v>
      </c>
      <c r="S93" s="159">
        <f>SUM(S91:S92)</f>
        <v>2621662.16</v>
      </c>
      <c r="T93" s="159">
        <f>SUM(T91:T92)</f>
        <v>0</v>
      </c>
      <c r="U93" s="160"/>
      <c r="V93" s="160"/>
      <c r="W93" s="160"/>
      <c r="X93" s="160"/>
      <c r="Y93" s="160"/>
      <c r="Z93" s="160"/>
    </row>
    <row r="94" spans="2:26" s="9" customFormat="1" ht="132" x14ac:dyDescent="0.2">
      <c r="B94" s="52" t="s">
        <v>87</v>
      </c>
      <c r="C94" s="52" t="s">
        <v>87</v>
      </c>
      <c r="D94" s="55" t="s">
        <v>88</v>
      </c>
      <c r="E94" s="150" t="s">
        <v>243</v>
      </c>
      <c r="F94" s="65" t="s">
        <v>292</v>
      </c>
      <c r="G94" s="17">
        <v>1</v>
      </c>
      <c r="H94" s="59">
        <v>105000000</v>
      </c>
      <c r="I94" s="17">
        <v>1</v>
      </c>
      <c r="J94" s="59">
        <v>125000000</v>
      </c>
      <c r="K94" s="28">
        <v>1</v>
      </c>
      <c r="L94" s="29" t="s">
        <v>284</v>
      </c>
      <c r="M94" s="61">
        <v>93000000</v>
      </c>
      <c r="N94" s="26">
        <f>+M94*K94</f>
        <v>93000000</v>
      </c>
      <c r="O94" s="54">
        <f>+(N94/J94)-1</f>
        <v>-0.25600000000000001</v>
      </c>
      <c r="P94" s="168">
        <f>101000000-8000000</f>
        <v>93000000</v>
      </c>
      <c r="Q94" s="140">
        <f>+P94</f>
        <v>93000000</v>
      </c>
      <c r="R94" s="141">
        <f t="shared" si="8"/>
        <v>0</v>
      </c>
      <c r="S94" s="140">
        <v>93000000</v>
      </c>
      <c r="T94" s="141">
        <f t="shared" si="9"/>
        <v>0</v>
      </c>
      <c r="U94" s="53">
        <v>9823</v>
      </c>
      <c r="V94" s="207">
        <v>290123</v>
      </c>
      <c r="W94" s="208" t="s">
        <v>729</v>
      </c>
      <c r="X94" s="208" t="s">
        <v>693</v>
      </c>
      <c r="Y94" s="208" t="s">
        <v>694</v>
      </c>
      <c r="Z94" s="53"/>
    </row>
    <row r="95" spans="2:26" s="9" customFormat="1" ht="36" x14ac:dyDescent="0.2">
      <c r="B95" s="52" t="s">
        <v>87</v>
      </c>
      <c r="C95" s="52" t="s">
        <v>87</v>
      </c>
      <c r="D95" s="55" t="s">
        <v>88</v>
      </c>
      <c r="E95" s="142" t="s">
        <v>441</v>
      </c>
      <c r="F95" s="143"/>
      <c r="G95" s="144"/>
      <c r="H95" s="145"/>
      <c r="I95" s="144"/>
      <c r="J95" s="145"/>
      <c r="K95" s="146"/>
      <c r="L95" s="144"/>
      <c r="M95" s="147"/>
      <c r="N95" s="148"/>
      <c r="O95" s="149"/>
      <c r="P95" s="51">
        <v>8000000</v>
      </c>
      <c r="Q95" s="140">
        <f>2000000+4980+30000</f>
        <v>2034980</v>
      </c>
      <c r="R95" s="141">
        <f t="shared" si="8"/>
        <v>5965020</v>
      </c>
      <c r="S95" s="140">
        <f>2000000+4980+30000</f>
        <v>2034980</v>
      </c>
      <c r="T95" s="141">
        <f t="shared" si="9"/>
        <v>0</v>
      </c>
      <c r="U95" s="53"/>
      <c r="V95" s="53"/>
      <c r="W95" s="53"/>
      <c r="X95" s="53"/>
      <c r="Y95" s="53"/>
      <c r="Z95" s="53"/>
    </row>
    <row r="96" spans="2:26" s="176" customFormat="1" x14ac:dyDescent="0.2">
      <c r="B96" s="52"/>
      <c r="C96" s="52"/>
      <c r="D96" s="55"/>
      <c r="E96" s="236">
        <f>95034980-Q96</f>
        <v>0</v>
      </c>
      <c r="F96" s="65"/>
      <c r="G96" s="17"/>
      <c r="H96" s="59"/>
      <c r="I96" s="17"/>
      <c r="J96" s="59"/>
      <c r="K96" s="224"/>
      <c r="L96" s="17"/>
      <c r="M96" s="225"/>
      <c r="N96" s="226"/>
      <c r="O96" s="227"/>
      <c r="P96" s="228">
        <f>SUM(P94:P95)</f>
        <v>101000000</v>
      </c>
      <c r="Q96" s="228">
        <f>SUM(Q94:Q95)</f>
        <v>95034980</v>
      </c>
      <c r="R96" s="228">
        <f>SUM(R94:R95)</f>
        <v>5965020</v>
      </c>
      <c r="S96" s="228">
        <f>SUM(S94:S95)</f>
        <v>95034980</v>
      </c>
      <c r="T96" s="228">
        <f>SUM(T94:T95)</f>
        <v>0</v>
      </c>
      <c r="U96" s="88"/>
      <c r="V96" s="88"/>
      <c r="W96" s="88"/>
      <c r="X96" s="88"/>
      <c r="Y96" s="88"/>
      <c r="Z96" s="88"/>
    </row>
    <row r="97" spans="2:26" s="9" customFormat="1" ht="33.75" x14ac:dyDescent="0.2">
      <c r="B97" s="162" t="s">
        <v>714</v>
      </c>
      <c r="C97" s="162" t="s">
        <v>202</v>
      </c>
      <c r="D97" s="170" t="s">
        <v>10</v>
      </c>
      <c r="E97" s="142" t="s">
        <v>441</v>
      </c>
      <c r="F97" s="143"/>
      <c r="G97" s="144"/>
      <c r="H97" s="145"/>
      <c r="I97" s="144"/>
      <c r="J97" s="145"/>
      <c r="K97" s="146"/>
      <c r="L97" s="144"/>
      <c r="M97" s="147"/>
      <c r="N97" s="148"/>
      <c r="O97" s="149"/>
      <c r="P97" s="51">
        <v>1000000</v>
      </c>
      <c r="Q97" s="140"/>
      <c r="R97" s="141">
        <f t="shared" si="8"/>
        <v>1000000</v>
      </c>
      <c r="S97" s="140"/>
      <c r="T97" s="141">
        <f t="shared" si="9"/>
        <v>0</v>
      </c>
      <c r="U97" s="53"/>
      <c r="V97" s="53"/>
      <c r="W97" s="53"/>
      <c r="X97" s="53"/>
      <c r="Y97" s="53"/>
      <c r="Z97" s="53"/>
    </row>
    <row r="98" spans="2:26" s="9" customFormat="1" ht="22.5" x14ac:dyDescent="0.2">
      <c r="B98" s="162" t="s">
        <v>714</v>
      </c>
      <c r="C98" s="162" t="s">
        <v>89</v>
      </c>
      <c r="D98" s="162" t="s">
        <v>12</v>
      </c>
      <c r="E98" s="142" t="s">
        <v>441</v>
      </c>
      <c r="F98" s="143"/>
      <c r="G98" s="144"/>
      <c r="H98" s="145"/>
      <c r="I98" s="144"/>
      <c r="J98" s="145"/>
      <c r="K98" s="146"/>
      <c r="L98" s="144"/>
      <c r="M98" s="147"/>
      <c r="N98" s="148"/>
      <c r="O98" s="149"/>
      <c r="P98" s="51">
        <v>3000000</v>
      </c>
      <c r="Q98" s="140">
        <v>1400000</v>
      </c>
      <c r="R98" s="141">
        <f t="shared" si="8"/>
        <v>1600000</v>
      </c>
      <c r="S98" s="140">
        <v>1400000</v>
      </c>
      <c r="T98" s="141">
        <f t="shared" si="9"/>
        <v>0</v>
      </c>
      <c r="U98" s="53"/>
      <c r="V98" s="53"/>
      <c r="W98" s="53"/>
      <c r="X98" s="53"/>
      <c r="Y98" s="53"/>
      <c r="Z98" s="53"/>
    </row>
    <row r="99" spans="2:26" s="176" customFormat="1" x14ac:dyDescent="0.2">
      <c r="B99" s="164"/>
      <c r="C99" s="164"/>
      <c r="D99" s="171"/>
      <c r="E99" s="153"/>
      <c r="F99" s="154"/>
      <c r="G99" s="155"/>
      <c r="H99" s="156"/>
      <c r="I99" s="155"/>
      <c r="J99" s="156"/>
      <c r="K99" s="157"/>
      <c r="L99" s="155"/>
      <c r="M99" s="158"/>
      <c r="N99" s="136"/>
      <c r="O99" s="137"/>
      <c r="P99" s="159">
        <f>SUM(P97:P98)</f>
        <v>4000000</v>
      </c>
      <c r="Q99" s="159">
        <f>SUM(Q97:Q98)</f>
        <v>1400000</v>
      </c>
      <c r="R99" s="159">
        <f>SUM(R97:R98)</f>
        <v>2600000</v>
      </c>
      <c r="S99" s="159">
        <f>SUM(S97:S98)</f>
        <v>1400000</v>
      </c>
      <c r="T99" s="159">
        <f>SUM(T97:T98)</f>
        <v>0</v>
      </c>
      <c r="U99" s="160"/>
      <c r="V99" s="160"/>
      <c r="W99" s="160"/>
      <c r="X99" s="160"/>
      <c r="Y99" s="160"/>
      <c r="Z99" s="160"/>
    </row>
    <row r="100" spans="2:26" s="9" customFormat="1" ht="33.75" x14ac:dyDescent="0.2">
      <c r="B100" s="52" t="s">
        <v>90</v>
      </c>
      <c r="C100" s="52" t="s">
        <v>203</v>
      </c>
      <c r="D100" s="172" t="s">
        <v>15</v>
      </c>
      <c r="E100" s="142" t="s">
        <v>441</v>
      </c>
      <c r="F100" s="65"/>
      <c r="G100" s="17"/>
      <c r="H100" s="59"/>
      <c r="I100" s="17"/>
      <c r="J100" s="59"/>
      <c r="K100" s="28"/>
      <c r="L100" s="29"/>
      <c r="M100" s="61"/>
      <c r="N100" s="26"/>
      <c r="O100" s="54"/>
      <c r="P100" s="168">
        <v>4000000</v>
      </c>
      <c r="Q100" s="140">
        <v>900000</v>
      </c>
      <c r="R100" s="141">
        <f t="shared" si="8"/>
        <v>3100000</v>
      </c>
      <c r="S100" s="140">
        <v>900000</v>
      </c>
      <c r="T100" s="141">
        <f t="shared" si="9"/>
        <v>0</v>
      </c>
      <c r="U100" s="53"/>
      <c r="V100" s="53"/>
      <c r="W100" s="53"/>
      <c r="X100" s="53"/>
      <c r="Y100" s="53"/>
      <c r="Z100" s="53"/>
    </row>
    <row r="101" spans="2:26" s="9" customFormat="1" ht="72" x14ac:dyDescent="0.2">
      <c r="B101" s="52" t="s">
        <v>90</v>
      </c>
      <c r="C101" s="52" t="s">
        <v>91</v>
      </c>
      <c r="D101" s="55" t="s">
        <v>92</v>
      </c>
      <c r="E101" s="150" t="s">
        <v>244</v>
      </c>
      <c r="F101" s="65" t="s">
        <v>292</v>
      </c>
      <c r="G101" s="17">
        <v>1</v>
      </c>
      <c r="H101" s="59">
        <v>36000000</v>
      </c>
      <c r="I101" s="17">
        <v>1</v>
      </c>
      <c r="J101" s="59">
        <v>85000000</v>
      </c>
      <c r="K101" s="28">
        <v>1</v>
      </c>
      <c r="L101" s="29" t="s">
        <v>284</v>
      </c>
      <c r="M101" s="61">
        <v>105000000</v>
      </c>
      <c r="N101" s="26">
        <f>+M101*K101</f>
        <v>105000000</v>
      </c>
      <c r="O101" s="54">
        <f>+(N101/J101)-1</f>
        <v>0.23529411764705888</v>
      </c>
      <c r="P101" s="168">
        <f>106000000-1000000</f>
        <v>105000000</v>
      </c>
      <c r="Q101" s="140">
        <f>+P101</f>
        <v>105000000</v>
      </c>
      <c r="R101" s="141">
        <f t="shared" si="8"/>
        <v>0</v>
      </c>
      <c r="S101" s="140">
        <v>105000000</v>
      </c>
      <c r="T101" s="141">
        <f t="shared" si="9"/>
        <v>0</v>
      </c>
      <c r="U101" s="53">
        <v>9823</v>
      </c>
      <c r="V101" s="207">
        <v>290123</v>
      </c>
      <c r="W101" s="208" t="s">
        <v>729</v>
      </c>
      <c r="X101" s="208" t="s">
        <v>693</v>
      </c>
      <c r="Y101" s="208" t="s">
        <v>694</v>
      </c>
      <c r="Z101" s="53"/>
    </row>
    <row r="102" spans="2:26" s="9" customFormat="1" ht="24" x14ac:dyDescent="0.2">
      <c r="B102" s="52" t="s">
        <v>90</v>
      </c>
      <c r="C102" s="52" t="s">
        <v>91</v>
      </c>
      <c r="D102" s="55" t="s">
        <v>92</v>
      </c>
      <c r="E102" s="142" t="s">
        <v>441</v>
      </c>
      <c r="F102" s="143"/>
      <c r="G102" s="144"/>
      <c r="H102" s="145"/>
      <c r="I102" s="144"/>
      <c r="J102" s="145"/>
      <c r="K102" s="146"/>
      <c r="L102" s="144"/>
      <c r="M102" s="147"/>
      <c r="N102" s="148"/>
      <c r="O102" s="149"/>
      <c r="P102" s="51">
        <v>1000000</v>
      </c>
      <c r="Q102" s="140"/>
      <c r="R102" s="141">
        <f t="shared" si="8"/>
        <v>1000000</v>
      </c>
      <c r="S102" s="140"/>
      <c r="T102" s="141">
        <f t="shared" si="9"/>
        <v>0</v>
      </c>
      <c r="U102" s="53"/>
      <c r="V102" s="53"/>
      <c r="W102" s="53"/>
      <c r="X102" s="53"/>
      <c r="Y102" s="53"/>
      <c r="Z102" s="53"/>
    </row>
    <row r="103" spans="2:26" s="9" customFormat="1" ht="48" x14ac:dyDescent="0.2">
      <c r="B103" s="52" t="s">
        <v>90</v>
      </c>
      <c r="C103" s="52" t="s">
        <v>93</v>
      </c>
      <c r="D103" s="55" t="s">
        <v>245</v>
      </c>
      <c r="E103" s="150" t="s">
        <v>246</v>
      </c>
      <c r="F103" s="65" t="s">
        <v>292</v>
      </c>
      <c r="G103" s="17"/>
      <c r="H103" s="59">
        <v>40000000</v>
      </c>
      <c r="I103" s="17">
        <v>386</v>
      </c>
      <c r="J103" s="59">
        <v>60000000</v>
      </c>
      <c r="K103" s="28">
        <v>166</v>
      </c>
      <c r="L103" s="29" t="s">
        <v>285</v>
      </c>
      <c r="M103" s="61">
        <v>180723</v>
      </c>
      <c r="N103" s="26">
        <f>+M103*K103</f>
        <v>30000018</v>
      </c>
      <c r="O103" s="54">
        <f>+(N103/J103)-1</f>
        <v>-0.49999970000000005</v>
      </c>
      <c r="P103" s="168">
        <f>32000018-2000000</f>
        <v>30000018</v>
      </c>
      <c r="Q103" s="140">
        <f>+P103</f>
        <v>30000018</v>
      </c>
      <c r="R103" s="141">
        <f t="shared" si="8"/>
        <v>0</v>
      </c>
      <c r="S103" s="140"/>
      <c r="T103" s="209">
        <f t="shared" si="9"/>
        <v>30000018</v>
      </c>
      <c r="U103" s="53">
        <v>11323</v>
      </c>
      <c r="V103" s="53"/>
      <c r="W103" s="53"/>
      <c r="X103" s="53"/>
      <c r="Y103" s="53"/>
      <c r="Z103" s="233" t="s">
        <v>748</v>
      </c>
    </row>
    <row r="104" spans="2:26" s="9" customFormat="1" ht="36" x14ac:dyDescent="0.2">
      <c r="B104" s="52" t="s">
        <v>90</v>
      </c>
      <c r="C104" s="52" t="s">
        <v>93</v>
      </c>
      <c r="D104" s="55" t="s">
        <v>245</v>
      </c>
      <c r="E104" s="142" t="s">
        <v>441</v>
      </c>
      <c r="F104" s="143"/>
      <c r="G104" s="144"/>
      <c r="H104" s="145"/>
      <c r="I104" s="144"/>
      <c r="J104" s="145"/>
      <c r="K104" s="146"/>
      <c r="L104" s="144"/>
      <c r="M104" s="147"/>
      <c r="N104" s="148"/>
      <c r="O104" s="149"/>
      <c r="P104" s="51">
        <v>2000000</v>
      </c>
      <c r="Q104" s="140">
        <v>199000</v>
      </c>
      <c r="R104" s="141">
        <f t="shared" si="8"/>
        <v>1801000</v>
      </c>
      <c r="S104" s="140">
        <v>199000</v>
      </c>
      <c r="T104" s="141">
        <f t="shared" si="9"/>
        <v>0</v>
      </c>
      <c r="U104" s="53"/>
      <c r="V104" s="53"/>
      <c r="W104" s="53"/>
      <c r="X104" s="53"/>
      <c r="Y104" s="53"/>
      <c r="Z104" s="53"/>
    </row>
    <row r="105" spans="2:26" s="9" customFormat="1" ht="72" x14ac:dyDescent="0.2">
      <c r="B105" s="52" t="s">
        <v>90</v>
      </c>
      <c r="C105" s="52" t="s">
        <v>94</v>
      </c>
      <c r="D105" s="55" t="s">
        <v>95</v>
      </c>
      <c r="E105" s="150" t="s">
        <v>247</v>
      </c>
      <c r="F105" s="65" t="s">
        <v>292</v>
      </c>
      <c r="G105" s="17">
        <v>1</v>
      </c>
      <c r="H105" s="59">
        <v>245000000</v>
      </c>
      <c r="I105" s="17">
        <v>1</v>
      </c>
      <c r="J105" s="59">
        <v>331000000</v>
      </c>
      <c r="K105" s="28">
        <v>1</v>
      </c>
      <c r="L105" s="29" t="s">
        <v>284</v>
      </c>
      <c r="M105" s="61">
        <v>270000000</v>
      </c>
      <c r="N105" s="26">
        <f>+M105*K105</f>
        <v>270000000</v>
      </c>
      <c r="O105" s="54">
        <f>+(N105/J105)-1</f>
        <v>-0.18429003021148038</v>
      </c>
      <c r="P105" s="168">
        <f>272000000-2000000</f>
        <v>270000000</v>
      </c>
      <c r="Q105" s="140">
        <f>+P105</f>
        <v>270000000</v>
      </c>
      <c r="R105" s="141">
        <f t="shared" si="8"/>
        <v>0</v>
      </c>
      <c r="S105" s="140">
        <v>270000000</v>
      </c>
      <c r="T105" s="141">
        <f t="shared" si="9"/>
        <v>0</v>
      </c>
      <c r="U105" s="53">
        <v>9823</v>
      </c>
      <c r="V105" s="207">
        <v>290123</v>
      </c>
      <c r="W105" s="208" t="s">
        <v>729</v>
      </c>
      <c r="X105" s="208" t="s">
        <v>693</v>
      </c>
      <c r="Y105" s="208" t="s">
        <v>694</v>
      </c>
      <c r="Z105" s="53"/>
    </row>
    <row r="106" spans="2:26" s="9" customFormat="1" ht="60" x14ac:dyDescent="0.2">
      <c r="B106" s="52" t="s">
        <v>90</v>
      </c>
      <c r="C106" s="52" t="s">
        <v>94</v>
      </c>
      <c r="D106" s="55" t="s">
        <v>95</v>
      </c>
      <c r="E106" s="142" t="s">
        <v>441</v>
      </c>
      <c r="F106" s="143"/>
      <c r="G106" s="144"/>
      <c r="H106" s="145"/>
      <c r="I106" s="144"/>
      <c r="J106" s="145"/>
      <c r="K106" s="146"/>
      <c r="L106" s="144"/>
      <c r="M106" s="147"/>
      <c r="N106" s="148"/>
      <c r="O106" s="149"/>
      <c r="P106" s="51">
        <v>2000000</v>
      </c>
      <c r="Q106" s="140"/>
      <c r="R106" s="141">
        <f t="shared" si="8"/>
        <v>2000000</v>
      </c>
      <c r="S106" s="140"/>
      <c r="T106" s="141">
        <f t="shared" si="9"/>
        <v>0</v>
      </c>
      <c r="U106" s="53"/>
      <c r="V106" s="53"/>
      <c r="W106" s="53"/>
      <c r="X106" s="53"/>
      <c r="Y106" s="53"/>
      <c r="Z106" s="53"/>
    </row>
    <row r="107" spans="2:26" s="176" customFormat="1" x14ac:dyDescent="0.2">
      <c r="B107" s="151"/>
      <c r="C107" s="151"/>
      <c r="D107" s="152"/>
      <c r="E107" s="174"/>
      <c r="F107" s="154"/>
      <c r="G107" s="155"/>
      <c r="H107" s="156"/>
      <c r="I107" s="155"/>
      <c r="J107" s="156"/>
      <c r="K107" s="157"/>
      <c r="L107" s="155"/>
      <c r="M107" s="158"/>
      <c r="N107" s="136"/>
      <c r="O107" s="137"/>
      <c r="P107" s="159">
        <f>SUM(P100:P106)</f>
        <v>414000018</v>
      </c>
      <c r="Q107" s="159">
        <f>SUM(Q100:Q106)</f>
        <v>406099018</v>
      </c>
      <c r="R107" s="159">
        <f>SUM(R100:R106)</f>
        <v>7901000</v>
      </c>
      <c r="S107" s="159">
        <f>SUM(S100:S106)</f>
        <v>376099000</v>
      </c>
      <c r="T107" s="159">
        <f>SUM(T100:T106)</f>
        <v>30000018</v>
      </c>
      <c r="U107" s="160"/>
      <c r="V107" s="160"/>
      <c r="W107" s="160"/>
      <c r="X107" s="160"/>
      <c r="Y107" s="160"/>
      <c r="Z107" s="160"/>
    </row>
    <row r="108" spans="2:26" s="9" customFormat="1" ht="72" x14ac:dyDescent="0.2">
      <c r="B108" s="52" t="s">
        <v>96</v>
      </c>
      <c r="C108" s="52" t="s">
        <v>97</v>
      </c>
      <c r="D108" s="55" t="s">
        <v>98</v>
      </c>
      <c r="E108" s="150" t="s">
        <v>294</v>
      </c>
      <c r="F108" s="65" t="s">
        <v>292</v>
      </c>
      <c r="G108" s="17">
        <v>1</v>
      </c>
      <c r="H108" s="59">
        <v>901683500</v>
      </c>
      <c r="I108" s="17">
        <v>1</v>
      </c>
      <c r="J108" s="59">
        <v>2351088717</v>
      </c>
      <c r="K108" s="28">
        <v>1</v>
      </c>
      <c r="L108" s="29" t="s">
        <v>284</v>
      </c>
      <c r="M108" s="61">
        <v>2452185532</v>
      </c>
      <c r="N108" s="26">
        <f>+M108*K108</f>
        <v>2452185532</v>
      </c>
      <c r="O108" s="54">
        <f>+(N108/J108)-1</f>
        <v>4.3000000071881539E-2</v>
      </c>
      <c r="P108" s="168">
        <f>1993000000-3000000-3000000-204500000</f>
        <v>1782500000</v>
      </c>
      <c r="Q108" s="140">
        <f>+P108</f>
        <v>1782500000</v>
      </c>
      <c r="R108" s="141">
        <f t="shared" si="8"/>
        <v>0</v>
      </c>
      <c r="S108" s="140">
        <v>1782500000</v>
      </c>
      <c r="T108" s="141">
        <f t="shared" si="9"/>
        <v>0</v>
      </c>
      <c r="U108" s="173">
        <v>11423</v>
      </c>
      <c r="V108" s="199">
        <v>288123</v>
      </c>
      <c r="W108" s="197" t="s">
        <v>692</v>
      </c>
      <c r="X108" s="197" t="s">
        <v>736</v>
      </c>
      <c r="Y108" s="197" t="s">
        <v>737</v>
      </c>
      <c r="Z108" s="53"/>
    </row>
    <row r="109" spans="2:26" s="9" customFormat="1" ht="48" x14ac:dyDescent="0.2">
      <c r="B109" s="52" t="s">
        <v>96</v>
      </c>
      <c r="C109" s="52" t="s">
        <v>97</v>
      </c>
      <c r="D109" s="55" t="s">
        <v>98</v>
      </c>
      <c r="E109" s="150" t="s">
        <v>242</v>
      </c>
      <c r="F109" s="65" t="s">
        <v>292</v>
      </c>
      <c r="G109" s="17">
        <v>1</v>
      </c>
      <c r="H109" s="59">
        <v>17536335</v>
      </c>
      <c r="I109" s="17">
        <v>1</v>
      </c>
      <c r="J109" s="59">
        <v>6812000</v>
      </c>
      <c r="K109" s="28">
        <v>1</v>
      </c>
      <c r="L109" s="29" t="s">
        <v>284</v>
      </c>
      <c r="M109" s="61">
        <v>13000000</v>
      </c>
      <c r="N109" s="26">
        <f>+M109*K109</f>
        <v>13000000</v>
      </c>
      <c r="O109" s="54">
        <f>+(N109/J109)-1</f>
        <v>0.90839694656488557</v>
      </c>
      <c r="P109" s="168">
        <f>10000000+3000000</f>
        <v>13000000</v>
      </c>
      <c r="Q109" s="140">
        <f>2000000+1700014.2</f>
        <v>3700014.2</v>
      </c>
      <c r="R109" s="141">
        <f t="shared" si="8"/>
        <v>9299985.8000000007</v>
      </c>
      <c r="S109" s="140">
        <f>2000000+1700014.2</f>
        <v>3700014.2</v>
      </c>
      <c r="T109" s="141">
        <f t="shared" si="9"/>
        <v>0</v>
      </c>
      <c r="U109" s="53"/>
      <c r="V109" s="53"/>
      <c r="W109" s="53"/>
      <c r="X109" s="53"/>
      <c r="Y109" s="53"/>
      <c r="Z109" s="53"/>
    </row>
    <row r="110" spans="2:26" s="9" customFormat="1" ht="48" x14ac:dyDescent="0.2">
      <c r="B110" s="52" t="s">
        <v>96</v>
      </c>
      <c r="C110" s="52" t="s">
        <v>97</v>
      </c>
      <c r="D110" s="55" t="s">
        <v>98</v>
      </c>
      <c r="E110" s="142" t="s">
        <v>441</v>
      </c>
      <c r="F110" s="143"/>
      <c r="G110" s="144"/>
      <c r="H110" s="145"/>
      <c r="I110" s="144"/>
      <c r="J110" s="145"/>
      <c r="K110" s="146"/>
      <c r="L110" s="144"/>
      <c r="M110" s="147"/>
      <c r="N110" s="148"/>
      <c r="O110" s="149"/>
      <c r="P110" s="51">
        <v>3000000</v>
      </c>
      <c r="Q110" s="140">
        <v>1000000</v>
      </c>
      <c r="R110" s="141">
        <f t="shared" si="8"/>
        <v>2000000</v>
      </c>
      <c r="S110" s="140">
        <v>1000000</v>
      </c>
      <c r="T110" s="141">
        <f t="shared" si="9"/>
        <v>0</v>
      </c>
      <c r="U110" s="53"/>
      <c r="V110" s="53"/>
      <c r="W110" s="53"/>
      <c r="X110" s="53"/>
      <c r="Y110" s="53"/>
      <c r="Z110" s="53"/>
    </row>
    <row r="111" spans="2:26" s="9" customFormat="1" x14ac:dyDescent="0.2">
      <c r="B111" s="52" t="s">
        <v>96</v>
      </c>
      <c r="C111" s="52" t="s">
        <v>99</v>
      </c>
      <c r="D111" s="162" t="s">
        <v>100</v>
      </c>
      <c r="E111" s="142" t="s">
        <v>441</v>
      </c>
      <c r="F111" s="143"/>
      <c r="G111" s="144"/>
      <c r="H111" s="145"/>
      <c r="I111" s="144"/>
      <c r="J111" s="145"/>
      <c r="K111" s="146"/>
      <c r="L111" s="144"/>
      <c r="M111" s="147"/>
      <c r="N111" s="148"/>
      <c r="O111" s="149"/>
      <c r="P111" s="51">
        <v>3000000</v>
      </c>
      <c r="Q111" s="140">
        <v>0</v>
      </c>
      <c r="R111" s="141">
        <f t="shared" si="8"/>
        <v>3000000</v>
      </c>
      <c r="S111" s="140">
        <v>0</v>
      </c>
      <c r="T111" s="141">
        <f t="shared" si="9"/>
        <v>0</v>
      </c>
      <c r="U111" s="53"/>
      <c r="V111" s="53"/>
      <c r="W111" s="53"/>
      <c r="X111" s="53"/>
      <c r="Y111" s="53"/>
      <c r="Z111" s="53"/>
    </row>
    <row r="112" spans="2:26" s="176" customFormat="1" x14ac:dyDescent="0.2">
      <c r="B112" s="151"/>
      <c r="C112" s="151"/>
      <c r="D112" s="164"/>
      <c r="E112" s="174">
        <f>1787200014.2-Q112</f>
        <v>0</v>
      </c>
      <c r="F112" s="154"/>
      <c r="G112" s="155"/>
      <c r="H112" s="156"/>
      <c r="I112" s="155"/>
      <c r="J112" s="156"/>
      <c r="K112" s="157"/>
      <c r="L112" s="155"/>
      <c r="M112" s="158"/>
      <c r="N112" s="136"/>
      <c r="O112" s="137"/>
      <c r="P112" s="167">
        <f>SUM(P108:P111)</f>
        <v>1801500000</v>
      </c>
      <c r="Q112" s="167">
        <f>SUM(Q108:Q111)</f>
        <v>1787200014.2</v>
      </c>
      <c r="R112" s="167">
        <f>SUM(R108:R111)</f>
        <v>14299985.800000001</v>
      </c>
      <c r="S112" s="167">
        <f>SUM(S108:S111)</f>
        <v>1787200014.2</v>
      </c>
      <c r="T112" s="167">
        <f>SUM(T108:T111)</f>
        <v>0</v>
      </c>
      <c r="U112" s="160"/>
      <c r="V112" s="160"/>
      <c r="W112" s="160"/>
      <c r="X112" s="160"/>
      <c r="Y112" s="160"/>
      <c r="Z112" s="160"/>
    </row>
    <row r="113" spans="2:26" s="9" customFormat="1" x14ac:dyDescent="0.2">
      <c r="B113" s="52" t="s">
        <v>715</v>
      </c>
      <c r="C113" s="52" t="s">
        <v>101</v>
      </c>
      <c r="D113" s="162" t="s">
        <v>102</v>
      </c>
      <c r="E113" s="142" t="s">
        <v>441</v>
      </c>
      <c r="F113" s="143"/>
      <c r="G113" s="144"/>
      <c r="H113" s="145"/>
      <c r="I113" s="144"/>
      <c r="J113" s="145"/>
      <c r="K113" s="146"/>
      <c r="L113" s="144"/>
      <c r="M113" s="147"/>
      <c r="N113" s="148"/>
      <c r="O113" s="149"/>
      <c r="P113" s="51">
        <v>20000000</v>
      </c>
      <c r="Q113" s="140">
        <v>16351001.699999999</v>
      </c>
      <c r="R113" s="141">
        <f t="shared" si="8"/>
        <v>3648998.3000000007</v>
      </c>
      <c r="S113" s="140">
        <v>16351001.699999999</v>
      </c>
      <c r="T113" s="141">
        <f t="shared" si="9"/>
        <v>0</v>
      </c>
      <c r="U113" s="53"/>
      <c r="V113" s="53"/>
      <c r="W113" s="53"/>
      <c r="X113" s="53"/>
      <c r="Y113" s="53"/>
      <c r="Z113" s="53"/>
    </row>
    <row r="114" spans="2:26" s="176" customFormat="1" x14ac:dyDescent="0.2">
      <c r="B114" s="151"/>
      <c r="C114" s="151"/>
      <c r="D114" s="164"/>
      <c r="E114" s="153"/>
      <c r="F114" s="154"/>
      <c r="G114" s="155"/>
      <c r="H114" s="156"/>
      <c r="I114" s="155"/>
      <c r="J114" s="156"/>
      <c r="K114" s="157"/>
      <c r="L114" s="155"/>
      <c r="M114" s="158"/>
      <c r="N114" s="136"/>
      <c r="O114" s="137"/>
      <c r="P114" s="167">
        <f>SUM(P113)</f>
        <v>20000000</v>
      </c>
      <c r="Q114" s="167">
        <f>SUM(Q113)</f>
        <v>16351001.699999999</v>
      </c>
      <c r="R114" s="167">
        <f>SUM(R113)</f>
        <v>3648998.3000000007</v>
      </c>
      <c r="S114" s="167">
        <f>SUM(S113)</f>
        <v>16351001.699999999</v>
      </c>
      <c r="T114" s="167">
        <f>SUM(T113)</f>
        <v>0</v>
      </c>
      <c r="U114" s="160"/>
      <c r="V114" s="160"/>
      <c r="W114" s="160"/>
      <c r="X114" s="160"/>
      <c r="Y114" s="160"/>
      <c r="Z114" s="160"/>
    </row>
    <row r="115" spans="2:26" s="9" customFormat="1" ht="36" x14ac:dyDescent="0.2">
      <c r="B115" s="52" t="s">
        <v>103</v>
      </c>
      <c r="C115" s="52" t="s">
        <v>103</v>
      </c>
      <c r="D115" s="55" t="s">
        <v>104</v>
      </c>
      <c r="E115" s="150" t="s">
        <v>248</v>
      </c>
      <c r="F115" s="65" t="s">
        <v>206</v>
      </c>
      <c r="G115" s="17">
        <v>1</v>
      </c>
      <c r="H115" s="59">
        <v>27540724</v>
      </c>
      <c r="I115" s="17">
        <v>1</v>
      </c>
      <c r="J115" s="59">
        <v>57606000</v>
      </c>
      <c r="K115" s="28">
        <v>1</v>
      </c>
      <c r="L115" s="29" t="s">
        <v>284</v>
      </c>
      <c r="M115" s="61">
        <v>32860340</v>
      </c>
      <c r="N115" s="26">
        <f>+M115*K115</f>
        <v>32860340</v>
      </c>
      <c r="O115" s="54">
        <f>+(N115/J115)-1</f>
        <v>-0.42956740617296807</v>
      </c>
      <c r="P115" s="168">
        <v>32860340</v>
      </c>
      <c r="Q115" s="140">
        <f>+P115</f>
        <v>32860340</v>
      </c>
      <c r="R115" s="141">
        <f t="shared" si="8"/>
        <v>0</v>
      </c>
      <c r="S115" s="140">
        <f>11216190+698424+3577400+1327900+260700+730300+1317500+493800+433280+322000+403600+241800+235600-27300+140000+376000+352161-553400+51000-155600+65000-18000+336200-250000+613242+61500+403000-221001+424600+110200-20000+1033800+206000+703400+294600</f>
        <v>25183896</v>
      </c>
      <c r="T115" s="141">
        <f t="shared" si="9"/>
        <v>7676444</v>
      </c>
      <c r="U115" s="173" t="s">
        <v>633</v>
      </c>
      <c r="V115" s="173"/>
      <c r="W115" s="53"/>
      <c r="X115" s="173"/>
      <c r="Y115" s="53"/>
      <c r="Z115" s="173"/>
    </row>
    <row r="116" spans="2:26" s="9" customFormat="1" ht="24" x14ac:dyDescent="0.2">
      <c r="B116" s="52" t="s">
        <v>103</v>
      </c>
      <c r="C116" s="52" t="s">
        <v>103</v>
      </c>
      <c r="D116" s="55" t="s">
        <v>104</v>
      </c>
      <c r="E116" s="142" t="s">
        <v>441</v>
      </c>
      <c r="F116" s="65"/>
      <c r="G116" s="17"/>
      <c r="H116" s="59"/>
      <c r="I116" s="17"/>
      <c r="J116" s="59"/>
      <c r="K116" s="28"/>
      <c r="L116" s="29"/>
      <c r="M116" s="61"/>
      <c r="N116" s="26"/>
      <c r="O116" s="54"/>
      <c r="P116" s="168">
        <f>160000000+100000000+60000000</f>
        <v>320000000</v>
      </c>
      <c r="Q116" s="140">
        <f>126703300+14553600+31493200+11664400+55206869+8804400+25127630</f>
        <v>273553399</v>
      </c>
      <c r="R116" s="141">
        <f t="shared" si="8"/>
        <v>46446601</v>
      </c>
      <c r="S116" s="140">
        <f>239621369+8804400</f>
        <v>248425769</v>
      </c>
      <c r="T116" s="141">
        <f t="shared" si="9"/>
        <v>25127630</v>
      </c>
      <c r="U116" s="53"/>
      <c r="V116" s="53"/>
      <c r="W116" s="53"/>
      <c r="X116" s="53"/>
      <c r="Y116" s="53"/>
      <c r="Z116" s="173">
        <f>273609665-S117</f>
        <v>0</v>
      </c>
    </row>
    <row r="117" spans="2:26" s="176" customFormat="1" x14ac:dyDescent="0.2">
      <c r="B117" s="151"/>
      <c r="C117" s="151"/>
      <c r="D117" s="152"/>
      <c r="E117" s="198">
        <f>306413739-Q117</f>
        <v>0</v>
      </c>
      <c r="F117" s="154"/>
      <c r="G117" s="155"/>
      <c r="H117" s="156"/>
      <c r="I117" s="155"/>
      <c r="J117" s="156"/>
      <c r="K117" s="157"/>
      <c r="L117" s="155"/>
      <c r="M117" s="158"/>
      <c r="N117" s="136"/>
      <c r="O117" s="137"/>
      <c r="P117" s="159">
        <f>SUM(P115:P116)</f>
        <v>352860340</v>
      </c>
      <c r="Q117" s="159">
        <f t="shared" ref="Q117:T117" si="10">SUM(Q115:Q116)</f>
        <v>306413739</v>
      </c>
      <c r="R117" s="159">
        <f t="shared" si="10"/>
        <v>46446601</v>
      </c>
      <c r="S117" s="159">
        <f t="shared" si="10"/>
        <v>273609665</v>
      </c>
      <c r="T117" s="159">
        <f t="shared" si="10"/>
        <v>32804074</v>
      </c>
      <c r="U117" s="160"/>
      <c r="V117" s="160"/>
      <c r="W117" s="160"/>
      <c r="X117" s="160"/>
      <c r="Y117" s="160"/>
      <c r="Z117" s="160"/>
    </row>
    <row r="118" spans="2:26" s="9" customFormat="1" ht="84" x14ac:dyDescent="0.2">
      <c r="B118" s="52" t="s">
        <v>105</v>
      </c>
      <c r="C118" s="52" t="s">
        <v>106</v>
      </c>
      <c r="D118" s="55" t="s">
        <v>107</v>
      </c>
      <c r="E118" s="150" t="s">
        <v>249</v>
      </c>
      <c r="F118" s="65" t="s">
        <v>228</v>
      </c>
      <c r="G118" s="17">
        <v>352</v>
      </c>
      <c r="H118" s="59">
        <v>48262500</v>
      </c>
      <c r="I118" s="17">
        <v>352</v>
      </c>
      <c r="J118" s="59">
        <v>110680000</v>
      </c>
      <c r="K118" s="28">
        <v>584</v>
      </c>
      <c r="L118" s="29" t="s">
        <v>285</v>
      </c>
      <c r="M118" s="61">
        <v>197677</v>
      </c>
      <c r="N118" s="26">
        <f>+M118*K118</f>
        <v>115443368</v>
      </c>
      <c r="O118" s="54">
        <f>+(N118/J118)-1</f>
        <v>4.303729671123957E-2</v>
      </c>
      <c r="P118" s="168">
        <f>115443368+51000000</f>
        <v>166443368</v>
      </c>
      <c r="Q118" s="140">
        <f>115443368+51000000</f>
        <v>166443368</v>
      </c>
      <c r="R118" s="141">
        <f t="shared" si="8"/>
        <v>0</v>
      </c>
      <c r="S118" s="140">
        <v>115443368</v>
      </c>
      <c r="T118" s="141">
        <f t="shared" si="9"/>
        <v>51000000</v>
      </c>
      <c r="U118" s="197" t="s">
        <v>761</v>
      </c>
      <c r="V118" s="53">
        <v>82723</v>
      </c>
      <c r="W118" s="197" t="s">
        <v>580</v>
      </c>
      <c r="X118" s="197" t="s">
        <v>581</v>
      </c>
      <c r="Y118" s="197" t="s">
        <v>582</v>
      </c>
      <c r="Z118" s="53"/>
    </row>
    <row r="119" spans="2:26" s="9" customFormat="1" ht="48" x14ac:dyDescent="0.2">
      <c r="B119" s="52" t="s">
        <v>105</v>
      </c>
      <c r="C119" s="52" t="s">
        <v>106</v>
      </c>
      <c r="D119" s="55" t="s">
        <v>107</v>
      </c>
      <c r="E119" s="150" t="s">
        <v>250</v>
      </c>
      <c r="F119" s="65" t="s">
        <v>292</v>
      </c>
      <c r="G119" s="17">
        <v>0</v>
      </c>
      <c r="H119" s="59">
        <v>0</v>
      </c>
      <c r="I119" s="17">
        <v>0</v>
      </c>
      <c r="J119" s="59">
        <v>0</v>
      </c>
      <c r="K119" s="28">
        <v>1</v>
      </c>
      <c r="L119" s="29" t="s">
        <v>284</v>
      </c>
      <c r="M119" s="61">
        <v>6000000</v>
      </c>
      <c r="N119" s="26">
        <f>+M119*K119</f>
        <v>6000000</v>
      </c>
      <c r="O119" s="54" t="e">
        <f>+(N119/J119)-1</f>
        <v>#DIV/0!</v>
      </c>
      <c r="P119" s="168">
        <v>6000000</v>
      </c>
      <c r="Q119" s="140">
        <f>+P119</f>
        <v>6000000</v>
      </c>
      <c r="R119" s="141">
        <f t="shared" si="8"/>
        <v>0</v>
      </c>
      <c r="S119" s="140">
        <v>6000000</v>
      </c>
      <c r="T119" s="141">
        <f t="shared" si="9"/>
        <v>0</v>
      </c>
      <c r="U119" s="53">
        <v>11723</v>
      </c>
      <c r="V119" s="197" t="s">
        <v>695</v>
      </c>
      <c r="W119" s="197" t="s">
        <v>696</v>
      </c>
      <c r="X119" s="197" t="s">
        <v>697</v>
      </c>
      <c r="Y119" s="197" t="s">
        <v>698</v>
      </c>
      <c r="Z119" s="53"/>
    </row>
    <row r="120" spans="2:26" s="176" customFormat="1" x14ac:dyDescent="0.2">
      <c r="B120" s="151"/>
      <c r="C120" s="151"/>
      <c r="D120" s="152"/>
      <c r="E120" s="163"/>
      <c r="F120" s="154"/>
      <c r="G120" s="155"/>
      <c r="H120" s="156"/>
      <c r="I120" s="155"/>
      <c r="J120" s="156"/>
      <c r="K120" s="157"/>
      <c r="L120" s="155"/>
      <c r="M120" s="158"/>
      <c r="N120" s="136"/>
      <c r="O120" s="137"/>
      <c r="P120" s="159">
        <f>SUM(P118:P119)</f>
        <v>172443368</v>
      </c>
      <c r="Q120" s="159">
        <f>SUM(Q118:Q119)</f>
        <v>172443368</v>
      </c>
      <c r="R120" s="159">
        <f>SUM(R118:R119)</f>
        <v>0</v>
      </c>
      <c r="S120" s="159">
        <f>SUM(S118:S119)</f>
        <v>121443368</v>
      </c>
      <c r="T120" s="159">
        <f>SUM(T118:T119)</f>
        <v>51000000</v>
      </c>
      <c r="U120" s="160"/>
      <c r="V120" s="160"/>
      <c r="W120" s="160"/>
      <c r="X120" s="160"/>
      <c r="Y120" s="160"/>
      <c r="Z120" s="160"/>
    </row>
    <row r="121" spans="2:26" s="9" customFormat="1" ht="60" x14ac:dyDescent="0.2">
      <c r="B121" s="52" t="s">
        <v>716</v>
      </c>
      <c r="C121" s="52" t="s">
        <v>108</v>
      </c>
      <c r="D121" s="55" t="s">
        <v>109</v>
      </c>
      <c r="E121" s="150" t="s">
        <v>251</v>
      </c>
      <c r="F121" s="65" t="s">
        <v>252</v>
      </c>
      <c r="G121" s="17">
        <v>12</v>
      </c>
      <c r="H121" s="59">
        <v>1706497561</v>
      </c>
      <c r="I121" s="17">
        <v>12</v>
      </c>
      <c r="J121" s="59">
        <v>2251592163</v>
      </c>
      <c r="K121" s="28">
        <v>12</v>
      </c>
      <c r="L121" s="29" t="s">
        <v>286</v>
      </c>
      <c r="M121" s="61">
        <v>195700886</v>
      </c>
      <c r="N121" s="26">
        <f>+M121*K121</f>
        <v>2348410632</v>
      </c>
      <c r="O121" s="54">
        <f>+(N121/J121)-1</f>
        <v>4.3000002660783743E-2</v>
      </c>
      <c r="P121" s="168">
        <f>1500000000+848410632</f>
        <v>2348410632</v>
      </c>
      <c r="Q121" s="140">
        <f>+P121</f>
        <v>2348410632</v>
      </c>
      <c r="R121" s="141">
        <f t="shared" si="8"/>
        <v>0</v>
      </c>
      <c r="S121" s="140">
        <v>1600432336</v>
      </c>
      <c r="T121" s="141">
        <f t="shared" si="9"/>
        <v>747978296</v>
      </c>
      <c r="U121" s="53" t="s">
        <v>752</v>
      </c>
      <c r="V121" s="53"/>
      <c r="W121" s="53"/>
      <c r="X121" s="53"/>
      <c r="Y121" s="53"/>
      <c r="Z121" s="53"/>
    </row>
    <row r="122" spans="2:26" s="176" customFormat="1" x14ac:dyDescent="0.2">
      <c r="B122" s="151"/>
      <c r="C122" s="151"/>
      <c r="D122" s="152"/>
      <c r="E122" s="163"/>
      <c r="F122" s="154"/>
      <c r="G122" s="155"/>
      <c r="H122" s="156"/>
      <c r="I122" s="155"/>
      <c r="J122" s="156"/>
      <c r="K122" s="157"/>
      <c r="L122" s="155"/>
      <c r="M122" s="158"/>
      <c r="N122" s="136"/>
      <c r="O122" s="137"/>
      <c r="P122" s="159">
        <f>SUM(P121)</f>
        <v>2348410632</v>
      </c>
      <c r="Q122" s="159">
        <f>SUM(Q121)</f>
        <v>2348410632</v>
      </c>
      <c r="R122" s="159">
        <f>SUM(R121)</f>
        <v>0</v>
      </c>
      <c r="S122" s="159">
        <f>SUM(S121)</f>
        <v>1600432336</v>
      </c>
      <c r="T122" s="159">
        <f>SUM(T121)</f>
        <v>747978296</v>
      </c>
      <c r="U122" s="160"/>
      <c r="V122" s="160"/>
      <c r="W122" s="160"/>
      <c r="X122" s="160"/>
      <c r="Y122" s="160"/>
      <c r="Z122" s="160"/>
    </row>
    <row r="123" spans="2:26" s="176" customFormat="1" ht="36" x14ac:dyDescent="0.25">
      <c r="B123" s="52" t="s">
        <v>717</v>
      </c>
      <c r="C123" s="52" t="s">
        <v>699</v>
      </c>
      <c r="D123" s="55" t="s">
        <v>700</v>
      </c>
      <c r="E123" s="52" t="s">
        <v>762</v>
      </c>
      <c r="F123" s="65"/>
      <c r="G123" s="17"/>
      <c r="H123" s="59"/>
      <c r="I123" s="17"/>
      <c r="J123" s="59"/>
      <c r="K123" s="224"/>
      <c r="L123" s="17"/>
      <c r="M123" s="225"/>
      <c r="N123" s="226"/>
      <c r="O123" s="227"/>
      <c r="P123" s="168">
        <v>11600000</v>
      </c>
      <c r="Q123" s="140">
        <v>11600000</v>
      </c>
      <c r="R123" s="141">
        <f t="shared" si="8"/>
        <v>0</v>
      </c>
      <c r="S123" s="228"/>
      <c r="T123" s="141">
        <f t="shared" si="9"/>
        <v>11600000</v>
      </c>
      <c r="U123" s="88"/>
      <c r="V123" s="88"/>
      <c r="W123" s="88"/>
      <c r="X123" s="88"/>
      <c r="Y123" s="88"/>
      <c r="Z123" s="88"/>
    </row>
    <row r="124" spans="2:26" s="176" customFormat="1" x14ac:dyDescent="0.2">
      <c r="B124" s="151"/>
      <c r="C124" s="151"/>
      <c r="D124" s="152"/>
      <c r="E124" s="163"/>
      <c r="F124" s="154"/>
      <c r="G124" s="155"/>
      <c r="H124" s="156"/>
      <c r="I124" s="155"/>
      <c r="J124" s="156"/>
      <c r="K124" s="157"/>
      <c r="L124" s="155"/>
      <c r="M124" s="158"/>
      <c r="N124" s="136"/>
      <c r="O124" s="137"/>
      <c r="P124" s="159">
        <f>SUM(P123)</f>
        <v>11600000</v>
      </c>
      <c r="Q124" s="159">
        <f>SUM(Q123)</f>
        <v>11600000</v>
      </c>
      <c r="R124" s="159">
        <f>SUM(R123)</f>
        <v>0</v>
      </c>
      <c r="S124" s="159">
        <f>SUM(S123)</f>
        <v>0</v>
      </c>
      <c r="T124" s="159">
        <f>SUM(T123)</f>
        <v>11600000</v>
      </c>
      <c r="U124" s="160"/>
      <c r="V124" s="160"/>
      <c r="W124" s="160"/>
      <c r="X124" s="160"/>
      <c r="Y124" s="160"/>
      <c r="Z124" s="160"/>
    </row>
    <row r="125" spans="2:26" s="9" customFormat="1" ht="60" x14ac:dyDescent="0.2">
      <c r="B125" s="52" t="s">
        <v>574</v>
      </c>
      <c r="C125" s="52" t="s">
        <v>110</v>
      </c>
      <c r="D125" s="55" t="s">
        <v>111</v>
      </c>
      <c r="E125" s="150" t="s">
        <v>253</v>
      </c>
      <c r="F125" s="65" t="s">
        <v>292</v>
      </c>
      <c r="G125" s="17">
        <v>12</v>
      </c>
      <c r="H125" s="59">
        <v>17661596687</v>
      </c>
      <c r="I125" s="17">
        <v>12</v>
      </c>
      <c r="J125" s="59">
        <v>18439047600</v>
      </c>
      <c r="K125" s="28">
        <v>12</v>
      </c>
      <c r="L125" s="29" t="s">
        <v>287</v>
      </c>
      <c r="M125" s="61">
        <v>1582072318</v>
      </c>
      <c r="N125" s="26">
        <f>+M125*K125</f>
        <v>18984867816</v>
      </c>
      <c r="O125" s="54">
        <f>+(N125/J125)-1</f>
        <v>2.9601323660556123E-2</v>
      </c>
      <c r="P125" s="168">
        <f>18984867816-36687845</f>
        <v>18948179971</v>
      </c>
      <c r="Q125" s="140">
        <f>18898924897+33187266-143888265</f>
        <v>18788223898</v>
      </c>
      <c r="R125" s="141">
        <f t="shared" si="8"/>
        <v>159956073</v>
      </c>
      <c r="S125" s="140">
        <f>18897112163-143888265</f>
        <v>18753223898</v>
      </c>
      <c r="T125" s="141">
        <f t="shared" si="9"/>
        <v>35000000</v>
      </c>
      <c r="U125" s="53"/>
      <c r="V125" s="53"/>
      <c r="W125" s="53"/>
      <c r="X125" s="53"/>
      <c r="Y125" s="53"/>
      <c r="Z125" s="53"/>
    </row>
    <row r="126" spans="2:26" s="176" customFormat="1" x14ac:dyDescent="0.2">
      <c r="B126" s="151"/>
      <c r="C126" s="151"/>
      <c r="D126" s="152"/>
      <c r="E126" s="163"/>
      <c r="F126" s="154"/>
      <c r="G126" s="155"/>
      <c r="H126" s="156"/>
      <c r="I126" s="155"/>
      <c r="J126" s="156"/>
      <c r="K126" s="157"/>
      <c r="L126" s="155"/>
      <c r="M126" s="158"/>
      <c r="N126" s="136"/>
      <c r="O126" s="137"/>
      <c r="P126" s="159">
        <f>SUM(P125)</f>
        <v>18948179971</v>
      </c>
      <c r="Q126" s="159">
        <f>SUM(Q125)</f>
        <v>18788223898</v>
      </c>
      <c r="R126" s="159">
        <f>SUM(R125)</f>
        <v>159956073</v>
      </c>
      <c r="S126" s="159">
        <f>SUM(S125)</f>
        <v>18753223898</v>
      </c>
      <c r="T126" s="159">
        <f>SUM(T125)</f>
        <v>35000000</v>
      </c>
      <c r="U126" s="160"/>
      <c r="V126" s="160"/>
      <c r="W126" s="160"/>
      <c r="X126" s="160"/>
      <c r="Y126" s="160"/>
      <c r="Z126" s="160"/>
    </row>
    <row r="127" spans="2:26" s="9" customFormat="1" x14ac:dyDescent="0.2">
      <c r="B127" s="162" t="s">
        <v>718</v>
      </c>
      <c r="C127" s="162" t="s">
        <v>112</v>
      </c>
      <c r="D127" s="162" t="s">
        <v>113</v>
      </c>
      <c r="E127" s="142" t="s">
        <v>441</v>
      </c>
      <c r="F127" s="143"/>
      <c r="G127" s="144"/>
      <c r="H127" s="145"/>
      <c r="I127" s="144"/>
      <c r="J127" s="145"/>
      <c r="K127" s="146"/>
      <c r="L127" s="144"/>
      <c r="M127" s="147"/>
      <c r="N127" s="148"/>
      <c r="O127" s="149"/>
      <c r="P127" s="51">
        <v>15000000</v>
      </c>
      <c r="Q127" s="140">
        <v>2000000</v>
      </c>
      <c r="R127" s="141">
        <f t="shared" si="8"/>
        <v>13000000</v>
      </c>
      <c r="S127" s="140">
        <v>2000000</v>
      </c>
      <c r="T127" s="141">
        <f t="shared" si="9"/>
        <v>0</v>
      </c>
      <c r="U127" s="53"/>
      <c r="V127" s="53"/>
      <c r="W127" s="53"/>
      <c r="X127" s="53"/>
      <c r="Y127" s="53"/>
      <c r="Z127" s="53"/>
    </row>
    <row r="128" spans="2:26" s="176" customFormat="1" x14ac:dyDescent="0.2">
      <c r="B128" s="164"/>
      <c r="C128" s="164"/>
      <c r="D128" s="164"/>
      <c r="E128" s="153"/>
      <c r="F128" s="154"/>
      <c r="G128" s="155"/>
      <c r="H128" s="156"/>
      <c r="I128" s="155"/>
      <c r="J128" s="156"/>
      <c r="K128" s="157"/>
      <c r="L128" s="155"/>
      <c r="M128" s="158"/>
      <c r="N128" s="136"/>
      <c r="O128" s="137"/>
      <c r="P128" s="159">
        <f>SUM(P127)</f>
        <v>15000000</v>
      </c>
      <c r="Q128" s="159">
        <f>SUM(Q127)</f>
        <v>2000000</v>
      </c>
      <c r="R128" s="159">
        <f>SUM(R127)</f>
        <v>13000000</v>
      </c>
      <c r="S128" s="159">
        <f>SUM(S127)</f>
        <v>2000000</v>
      </c>
      <c r="T128" s="159">
        <f>SUM(T127)</f>
        <v>0</v>
      </c>
      <c r="U128" s="160"/>
      <c r="V128" s="160"/>
      <c r="W128" s="160"/>
      <c r="X128" s="160"/>
      <c r="Y128" s="160"/>
      <c r="Z128" s="160"/>
    </row>
    <row r="129" spans="2:26" s="9" customFormat="1" ht="72" x14ac:dyDescent="0.2">
      <c r="B129" s="52" t="s">
        <v>114</v>
      </c>
      <c r="C129" s="52" t="s">
        <v>115</v>
      </c>
      <c r="D129" s="55" t="s">
        <v>254</v>
      </c>
      <c r="E129" s="150" t="s">
        <v>255</v>
      </c>
      <c r="F129" s="65" t="s">
        <v>228</v>
      </c>
      <c r="G129" s="17">
        <v>351</v>
      </c>
      <c r="H129" s="59">
        <v>68089000</v>
      </c>
      <c r="I129" s="17">
        <v>351</v>
      </c>
      <c r="J129" s="59">
        <v>81785031</v>
      </c>
      <c r="K129" s="28">
        <v>1</v>
      </c>
      <c r="L129" s="29" t="s">
        <v>284</v>
      </c>
      <c r="M129" s="61">
        <v>106602355</v>
      </c>
      <c r="N129" s="26">
        <f>+M129*K129</f>
        <v>106602355</v>
      </c>
      <c r="O129" s="54">
        <f>+(N129/J129)-1</f>
        <v>0.30344579804585514</v>
      </c>
      <c r="P129" s="168">
        <f>109602355-3000000</f>
        <v>106602355</v>
      </c>
      <c r="Q129" s="140">
        <f>+P129</f>
        <v>106602355</v>
      </c>
      <c r="R129" s="141">
        <f t="shared" si="8"/>
        <v>0</v>
      </c>
      <c r="S129" s="140">
        <v>106602355</v>
      </c>
      <c r="T129" s="141">
        <f t="shared" si="9"/>
        <v>0</v>
      </c>
      <c r="U129" s="53">
        <v>523</v>
      </c>
      <c r="V129" s="53">
        <v>323</v>
      </c>
      <c r="W129" s="197" t="s">
        <v>595</v>
      </c>
      <c r="X129" s="197" t="s">
        <v>596</v>
      </c>
      <c r="Y129" s="197" t="s">
        <v>597</v>
      </c>
      <c r="Z129" s="53"/>
    </row>
    <row r="130" spans="2:26" s="9" customFormat="1" ht="24" x14ac:dyDescent="0.2">
      <c r="B130" s="52" t="s">
        <v>114</v>
      </c>
      <c r="C130" s="52" t="s">
        <v>115</v>
      </c>
      <c r="D130" s="55" t="s">
        <v>254</v>
      </c>
      <c r="E130" s="142" t="s">
        <v>441</v>
      </c>
      <c r="F130" s="143"/>
      <c r="G130" s="144"/>
      <c r="H130" s="145"/>
      <c r="I130" s="144"/>
      <c r="J130" s="145"/>
      <c r="K130" s="146"/>
      <c r="L130" s="144"/>
      <c r="M130" s="147"/>
      <c r="N130" s="148"/>
      <c r="O130" s="149"/>
      <c r="P130" s="51">
        <v>3000000</v>
      </c>
      <c r="Q130" s="140"/>
      <c r="R130" s="141">
        <f t="shared" si="8"/>
        <v>3000000</v>
      </c>
      <c r="S130" s="140"/>
      <c r="T130" s="141">
        <f t="shared" si="9"/>
        <v>0</v>
      </c>
      <c r="U130" s="53"/>
      <c r="V130" s="53"/>
      <c r="W130" s="53"/>
      <c r="X130" s="53"/>
      <c r="Y130" s="53"/>
      <c r="Z130" s="53"/>
    </row>
    <row r="131" spans="2:26" s="9" customFormat="1" ht="48" x14ac:dyDescent="0.2">
      <c r="B131" s="52" t="s">
        <v>114</v>
      </c>
      <c r="C131" s="52" t="s">
        <v>116</v>
      </c>
      <c r="D131" s="55" t="s">
        <v>117</v>
      </c>
      <c r="E131" s="150" t="s">
        <v>256</v>
      </c>
      <c r="F131" s="65" t="s">
        <v>209</v>
      </c>
      <c r="G131" s="17">
        <v>134</v>
      </c>
      <c r="H131" s="59">
        <v>17491120</v>
      </c>
      <c r="I131" s="17">
        <v>0</v>
      </c>
      <c r="J131" s="59">
        <v>0</v>
      </c>
      <c r="K131" s="28">
        <v>66</v>
      </c>
      <c r="L131" s="29" t="s">
        <v>285</v>
      </c>
      <c r="M131" s="61">
        <v>153000</v>
      </c>
      <c r="N131" s="26">
        <f>+M131*K131</f>
        <v>10098000</v>
      </c>
      <c r="O131" s="54" t="e">
        <f>+(N131/J131)-1</f>
        <v>#DIV/0!</v>
      </c>
      <c r="P131" s="168">
        <f>20098000-10000000</f>
        <v>10098000</v>
      </c>
      <c r="Q131" s="140">
        <f>+P131</f>
        <v>10098000</v>
      </c>
      <c r="R131" s="141">
        <f t="shared" si="8"/>
        <v>0</v>
      </c>
      <c r="S131" s="140">
        <v>10098000</v>
      </c>
      <c r="T131" s="141">
        <f t="shared" si="9"/>
        <v>0</v>
      </c>
      <c r="U131" s="197" t="s">
        <v>598</v>
      </c>
      <c r="V131" s="199">
        <v>140723</v>
      </c>
      <c r="W131" s="197" t="s">
        <v>599</v>
      </c>
      <c r="X131" s="197" t="s">
        <v>600</v>
      </c>
      <c r="Y131" s="197" t="s">
        <v>601</v>
      </c>
      <c r="Z131" s="53"/>
    </row>
    <row r="132" spans="2:26" s="9" customFormat="1" ht="36" x14ac:dyDescent="0.2">
      <c r="B132" s="52" t="s">
        <v>114</v>
      </c>
      <c r="C132" s="52" t="s">
        <v>116</v>
      </c>
      <c r="D132" s="55" t="s">
        <v>117</v>
      </c>
      <c r="E132" s="142" t="s">
        <v>441</v>
      </c>
      <c r="F132" s="143"/>
      <c r="G132" s="144"/>
      <c r="H132" s="145"/>
      <c r="I132" s="144"/>
      <c r="J132" s="145"/>
      <c r="K132" s="146"/>
      <c r="L132" s="144"/>
      <c r="M132" s="147"/>
      <c r="N132" s="148"/>
      <c r="O132" s="149"/>
      <c r="P132" s="51">
        <v>10000000</v>
      </c>
      <c r="Q132" s="140"/>
      <c r="R132" s="141">
        <f t="shared" si="8"/>
        <v>10000000</v>
      </c>
      <c r="S132" s="140"/>
      <c r="T132" s="141">
        <f t="shared" si="9"/>
        <v>0</v>
      </c>
      <c r="U132" s="53"/>
      <c r="V132" s="53"/>
      <c r="W132" s="53"/>
      <c r="X132" s="197" t="s">
        <v>420</v>
      </c>
      <c r="Y132" s="197" t="s">
        <v>420</v>
      </c>
      <c r="Z132" s="53"/>
    </row>
    <row r="133" spans="2:26" s="9" customFormat="1" ht="36" x14ac:dyDescent="0.2">
      <c r="B133" s="52" t="s">
        <v>114</v>
      </c>
      <c r="C133" s="52" t="s">
        <v>118</v>
      </c>
      <c r="D133" s="55" t="s">
        <v>119</v>
      </c>
      <c r="E133" s="142" t="s">
        <v>441</v>
      </c>
      <c r="F133" s="143"/>
      <c r="G133" s="144"/>
      <c r="H133" s="145"/>
      <c r="I133" s="144"/>
      <c r="J133" s="145"/>
      <c r="K133" s="146"/>
      <c r="L133" s="144"/>
      <c r="M133" s="147"/>
      <c r="N133" s="148"/>
      <c r="O133" s="149"/>
      <c r="P133" s="51">
        <v>2000000</v>
      </c>
      <c r="Q133" s="140"/>
      <c r="R133" s="141">
        <f t="shared" si="8"/>
        <v>2000000</v>
      </c>
      <c r="S133" s="140"/>
      <c r="T133" s="141">
        <f t="shared" si="9"/>
        <v>0</v>
      </c>
      <c r="U133" s="53"/>
      <c r="V133" s="53"/>
      <c r="W133" s="53"/>
      <c r="X133" s="53"/>
      <c r="Y133" s="53"/>
      <c r="Z133" s="53"/>
    </row>
    <row r="134" spans="2:26" s="9" customFormat="1" ht="51" x14ac:dyDescent="0.2">
      <c r="B134" s="52" t="s">
        <v>114</v>
      </c>
      <c r="C134" s="52" t="s">
        <v>120</v>
      </c>
      <c r="D134" s="55" t="s">
        <v>121</v>
      </c>
      <c r="E134" s="150" t="s">
        <v>257</v>
      </c>
      <c r="F134" s="65" t="s">
        <v>209</v>
      </c>
      <c r="G134" s="17">
        <v>1</v>
      </c>
      <c r="H134" s="59">
        <v>34831099</v>
      </c>
      <c r="I134" s="17">
        <v>1</v>
      </c>
      <c r="J134" s="59">
        <v>25000000</v>
      </c>
      <c r="K134" s="28">
        <v>1</v>
      </c>
      <c r="L134" s="29" t="s">
        <v>284</v>
      </c>
      <c r="M134" s="61">
        <v>15000000</v>
      </c>
      <c r="N134" s="26">
        <f>+M134*K134</f>
        <v>15000000</v>
      </c>
      <c r="O134" s="54">
        <f>+(N134/J134)-1</f>
        <v>-0.4</v>
      </c>
      <c r="P134" s="168">
        <v>15000000</v>
      </c>
      <c r="Q134" s="140">
        <f>+P134</f>
        <v>15000000</v>
      </c>
      <c r="R134" s="141">
        <f t="shared" si="8"/>
        <v>0</v>
      </c>
      <c r="S134" s="140">
        <v>15000000</v>
      </c>
      <c r="T134" s="141">
        <f t="shared" si="9"/>
        <v>0</v>
      </c>
      <c r="U134" s="53">
        <v>11923</v>
      </c>
      <c r="V134" s="199">
        <v>325523</v>
      </c>
      <c r="W134" s="197" t="s">
        <v>749</v>
      </c>
      <c r="X134" s="197" t="s">
        <v>750</v>
      </c>
      <c r="Y134" s="197" t="s">
        <v>751</v>
      </c>
      <c r="Z134" s="53"/>
    </row>
    <row r="135" spans="2:26" s="9" customFormat="1" ht="48" x14ac:dyDescent="0.2">
      <c r="B135" s="52" t="s">
        <v>114</v>
      </c>
      <c r="C135" s="52" t="s">
        <v>120</v>
      </c>
      <c r="D135" s="55" t="s">
        <v>121</v>
      </c>
      <c r="E135" s="150" t="s">
        <v>258</v>
      </c>
      <c r="F135" s="65" t="s">
        <v>292</v>
      </c>
      <c r="G135" s="17">
        <v>1</v>
      </c>
      <c r="H135" s="59">
        <v>15000000</v>
      </c>
      <c r="I135" s="17">
        <v>1</v>
      </c>
      <c r="J135" s="59">
        <v>17000000</v>
      </c>
      <c r="K135" s="28">
        <v>1</v>
      </c>
      <c r="L135" s="29" t="s">
        <v>284</v>
      </c>
      <c r="M135" s="61">
        <v>20000000</v>
      </c>
      <c r="N135" s="26">
        <f>+M135*K135</f>
        <v>20000000</v>
      </c>
      <c r="O135" s="54">
        <f>+(N135/J135)-1</f>
        <v>0.17647058823529416</v>
      </c>
      <c r="P135" s="168">
        <v>20000000</v>
      </c>
      <c r="Q135" s="140">
        <f>+P135</f>
        <v>20000000</v>
      </c>
      <c r="R135" s="141">
        <f t="shared" si="8"/>
        <v>0</v>
      </c>
      <c r="S135" s="140">
        <v>20000000</v>
      </c>
      <c r="T135" s="141">
        <f t="shared" si="9"/>
        <v>0</v>
      </c>
      <c r="U135" s="197" t="s">
        <v>583</v>
      </c>
      <c r="V135" s="199">
        <v>83523</v>
      </c>
      <c r="W135" s="197" t="s">
        <v>584</v>
      </c>
      <c r="X135" s="197" t="s">
        <v>585</v>
      </c>
      <c r="Y135" s="197" t="s">
        <v>586</v>
      </c>
      <c r="Z135" s="53"/>
    </row>
    <row r="136" spans="2:26" s="9" customFormat="1" ht="36" x14ac:dyDescent="0.2">
      <c r="B136" s="52" t="s">
        <v>114</v>
      </c>
      <c r="C136" s="52" t="s">
        <v>120</v>
      </c>
      <c r="D136" s="55" t="s">
        <v>121</v>
      </c>
      <c r="E136" s="150" t="s">
        <v>259</v>
      </c>
      <c r="F136" s="65" t="s">
        <v>293</v>
      </c>
      <c r="G136" s="17">
        <v>1</v>
      </c>
      <c r="H136" s="59">
        <v>4650000</v>
      </c>
      <c r="I136" s="17">
        <v>1</v>
      </c>
      <c r="J136" s="59">
        <v>5000000</v>
      </c>
      <c r="K136" s="28">
        <v>1</v>
      </c>
      <c r="L136" s="29" t="s">
        <v>285</v>
      </c>
      <c r="M136" s="61">
        <v>5215000</v>
      </c>
      <c r="N136" s="26">
        <f>+M136*K136</f>
        <v>5215000</v>
      </c>
      <c r="O136" s="54">
        <f>+(N136/J136)-1</f>
        <v>4.2999999999999927E-2</v>
      </c>
      <c r="P136" s="168">
        <v>5215000</v>
      </c>
      <c r="Q136" s="140">
        <f>+P136</f>
        <v>5215000</v>
      </c>
      <c r="R136" s="141">
        <f t="shared" si="8"/>
        <v>0</v>
      </c>
      <c r="S136" s="140"/>
      <c r="T136" s="209">
        <f t="shared" si="9"/>
        <v>5215000</v>
      </c>
      <c r="U136" s="53">
        <v>13123</v>
      </c>
      <c r="V136" s="53"/>
      <c r="W136" s="53"/>
      <c r="X136" s="53"/>
      <c r="Y136" s="53"/>
      <c r="Z136" s="233" t="s">
        <v>748</v>
      </c>
    </row>
    <row r="137" spans="2:26" s="9" customFormat="1" ht="132" x14ac:dyDescent="0.2">
      <c r="B137" s="52" t="s">
        <v>114</v>
      </c>
      <c r="C137" s="52" t="s">
        <v>120</v>
      </c>
      <c r="D137" s="55" t="s">
        <v>121</v>
      </c>
      <c r="E137" s="150" t="s">
        <v>602</v>
      </c>
      <c r="F137" s="65"/>
      <c r="G137" s="17"/>
      <c r="H137" s="59"/>
      <c r="I137" s="17"/>
      <c r="J137" s="59"/>
      <c r="K137" s="28"/>
      <c r="L137" s="29"/>
      <c r="M137" s="61"/>
      <c r="N137" s="26"/>
      <c r="O137" s="54"/>
      <c r="P137" s="168">
        <f>204500000-160771</f>
        <v>204339229</v>
      </c>
      <c r="Q137" s="140">
        <f>204500000-160771</f>
        <v>204339229</v>
      </c>
      <c r="R137" s="141">
        <f t="shared" si="8"/>
        <v>0</v>
      </c>
      <c r="S137" s="140">
        <v>204339229</v>
      </c>
      <c r="T137" s="175">
        <f t="shared" si="9"/>
        <v>0</v>
      </c>
      <c r="U137" s="53">
        <v>14723</v>
      </c>
      <c r="V137" s="199">
        <v>284923</v>
      </c>
      <c r="W137" s="197" t="s">
        <v>738</v>
      </c>
      <c r="X137" s="197" t="s">
        <v>739</v>
      </c>
      <c r="Y137" s="197" t="s">
        <v>740</v>
      </c>
      <c r="Z137" s="53"/>
    </row>
    <row r="138" spans="2:26" s="9" customFormat="1" ht="36" x14ac:dyDescent="0.2">
      <c r="B138" s="52" t="s">
        <v>114</v>
      </c>
      <c r="C138" s="52" t="s">
        <v>120</v>
      </c>
      <c r="D138" s="55" t="s">
        <v>121</v>
      </c>
      <c r="E138" s="142" t="s">
        <v>441</v>
      </c>
      <c r="F138" s="143"/>
      <c r="G138" s="144"/>
      <c r="H138" s="145"/>
      <c r="I138" s="144"/>
      <c r="J138" s="145"/>
      <c r="K138" s="146"/>
      <c r="L138" s="144"/>
      <c r="M138" s="147"/>
      <c r="N138" s="148"/>
      <c r="O138" s="149"/>
      <c r="P138" s="51">
        <v>10000000</v>
      </c>
      <c r="Q138" s="140">
        <f>6189995.4+329959.8+3066132.02+80000</f>
        <v>9666087.2200000007</v>
      </c>
      <c r="R138" s="141">
        <f t="shared" si="8"/>
        <v>333912.77999999933</v>
      </c>
      <c r="S138" s="140">
        <f>6189995.4+329959.8+3066132.02+80000</f>
        <v>9666087.2200000007</v>
      </c>
      <c r="T138" s="141">
        <f t="shared" si="9"/>
        <v>0</v>
      </c>
      <c r="U138" s="53"/>
      <c r="V138" s="53"/>
      <c r="W138" s="53"/>
      <c r="X138" s="53"/>
      <c r="Y138" s="53"/>
      <c r="Z138" s="53"/>
    </row>
    <row r="139" spans="2:26" s="176" customFormat="1" x14ac:dyDescent="0.2">
      <c r="B139" s="169"/>
      <c r="C139" s="169"/>
      <c r="D139" s="237"/>
      <c r="E139" s="238">
        <f>370920671.22-Q139</f>
        <v>0</v>
      </c>
      <c r="F139" s="239"/>
      <c r="G139" s="240"/>
      <c r="H139" s="241"/>
      <c r="I139" s="240"/>
      <c r="J139" s="241"/>
      <c r="K139" s="242"/>
      <c r="L139" s="240"/>
      <c r="M139" s="243"/>
      <c r="N139" s="244"/>
      <c r="O139" s="245"/>
      <c r="P139" s="167">
        <f>SUM(P129:P138)</f>
        <v>386254584</v>
      </c>
      <c r="Q139" s="167">
        <f>SUM(Q129:Q138)</f>
        <v>370920671.22000003</v>
      </c>
      <c r="R139" s="167">
        <f>SUM(R129:R138)</f>
        <v>15333912.779999999</v>
      </c>
      <c r="S139" s="167">
        <f>SUM(S129:S138)</f>
        <v>365705671.22000003</v>
      </c>
      <c r="T139" s="167">
        <f>SUM(T129:T138)</f>
        <v>5215000</v>
      </c>
      <c r="U139" s="246"/>
      <c r="V139" s="246"/>
      <c r="W139" s="246"/>
      <c r="X139" s="246"/>
      <c r="Y139" s="246"/>
      <c r="Z139" s="246"/>
    </row>
    <row r="140" spans="2:26" s="9" customFormat="1" ht="60" x14ac:dyDescent="0.2">
      <c r="B140" s="52" t="s">
        <v>719</v>
      </c>
      <c r="C140" s="52" t="s">
        <v>123</v>
      </c>
      <c r="D140" s="55" t="s">
        <v>122</v>
      </c>
      <c r="E140" s="150" t="s">
        <v>260</v>
      </c>
      <c r="F140" s="65" t="s">
        <v>252</v>
      </c>
      <c r="G140" s="17">
        <v>12</v>
      </c>
      <c r="H140" s="59">
        <v>8400000</v>
      </c>
      <c r="I140" s="17">
        <v>12</v>
      </c>
      <c r="J140" s="59">
        <v>9500400</v>
      </c>
      <c r="K140" s="28">
        <v>12</v>
      </c>
      <c r="L140" s="29" t="s">
        <v>286</v>
      </c>
      <c r="M140" s="61">
        <v>623365</v>
      </c>
      <c r="N140" s="26">
        <f>+M140*K140</f>
        <v>7480380</v>
      </c>
      <c r="O140" s="54">
        <f>+(N140/J140)-1</f>
        <v>-0.21262473159024886</v>
      </c>
      <c r="P140" s="168">
        <v>7480380</v>
      </c>
      <c r="Q140" s="140">
        <f>+P140</f>
        <v>7480380</v>
      </c>
      <c r="R140" s="141">
        <f t="shared" si="8"/>
        <v>0</v>
      </c>
      <c r="S140" s="140">
        <v>3661620</v>
      </c>
      <c r="T140" s="141">
        <f t="shared" si="9"/>
        <v>3818760</v>
      </c>
      <c r="U140" s="53">
        <v>1623</v>
      </c>
      <c r="V140" s="53"/>
      <c r="W140" s="53"/>
      <c r="X140" s="53"/>
      <c r="Y140" s="53"/>
      <c r="Z140" s="53"/>
    </row>
    <row r="141" spans="2:26" s="176" customFormat="1" x14ac:dyDescent="0.2">
      <c r="B141" s="151"/>
      <c r="C141" s="151"/>
      <c r="D141" s="152"/>
      <c r="E141" s="163"/>
      <c r="F141" s="154"/>
      <c r="G141" s="155"/>
      <c r="H141" s="156"/>
      <c r="I141" s="155"/>
      <c r="J141" s="156"/>
      <c r="K141" s="157"/>
      <c r="L141" s="155"/>
      <c r="M141" s="158"/>
      <c r="N141" s="136"/>
      <c r="O141" s="137"/>
      <c r="P141" s="159">
        <f>SUM(P140)</f>
        <v>7480380</v>
      </c>
      <c r="Q141" s="159">
        <f>SUM(Q140)</f>
        <v>7480380</v>
      </c>
      <c r="R141" s="159">
        <f>SUM(R140)</f>
        <v>0</v>
      </c>
      <c r="S141" s="159">
        <f>SUM(S140)</f>
        <v>3661620</v>
      </c>
      <c r="T141" s="159">
        <f>SUM(T140)</f>
        <v>3818760</v>
      </c>
      <c r="U141" s="160"/>
      <c r="V141" s="160"/>
      <c r="W141" s="160"/>
      <c r="X141" s="160"/>
      <c r="Y141" s="160"/>
      <c r="Z141" s="160"/>
    </row>
    <row r="142" spans="2:26" s="9" customFormat="1" ht="48" x14ac:dyDescent="0.2">
      <c r="B142" s="52" t="s">
        <v>720</v>
      </c>
      <c r="C142" s="52" t="s">
        <v>124</v>
      </c>
      <c r="D142" s="55" t="s">
        <v>125</v>
      </c>
      <c r="E142" s="150" t="s">
        <v>261</v>
      </c>
      <c r="F142" s="65" t="s">
        <v>292</v>
      </c>
      <c r="G142" s="17">
        <v>12</v>
      </c>
      <c r="H142" s="59">
        <v>5384381628</v>
      </c>
      <c r="I142" s="17">
        <v>12</v>
      </c>
      <c r="J142" s="59">
        <v>5927063945</v>
      </c>
      <c r="K142" s="28">
        <v>12</v>
      </c>
      <c r="L142" s="29" t="s">
        <v>286</v>
      </c>
      <c r="M142" s="61">
        <v>515224356</v>
      </c>
      <c r="N142" s="26">
        <f>+M142*K142</f>
        <v>6182692272</v>
      </c>
      <c r="O142" s="54">
        <f>+(N142/J142)-1</f>
        <v>4.3128997657540857E-2</v>
      </c>
      <c r="P142" s="168">
        <f>6182692272+770346156</f>
        <v>6953038428</v>
      </c>
      <c r="Q142" s="140">
        <f>6181342104+695446416+74899741</f>
        <v>6951688261</v>
      </c>
      <c r="R142" s="141">
        <f t="shared" si="8"/>
        <v>1350167</v>
      </c>
      <c r="S142" s="140">
        <v>6181342104</v>
      </c>
      <c r="T142" s="141">
        <f t="shared" si="9"/>
        <v>770346157</v>
      </c>
      <c r="U142" s="53" t="s">
        <v>753</v>
      </c>
      <c r="V142" s="53">
        <v>223</v>
      </c>
      <c r="W142" s="197" t="s">
        <v>603</v>
      </c>
      <c r="X142" s="197" t="s">
        <v>604</v>
      </c>
      <c r="Y142" s="197" t="s">
        <v>605</v>
      </c>
      <c r="Z142" s="53"/>
    </row>
    <row r="143" spans="2:26" s="9" customFormat="1" ht="60" x14ac:dyDescent="0.2">
      <c r="B143" s="52" t="s">
        <v>720</v>
      </c>
      <c r="C143" s="52" t="s">
        <v>124</v>
      </c>
      <c r="D143" s="55" t="s">
        <v>125</v>
      </c>
      <c r="E143" s="150" t="s">
        <v>262</v>
      </c>
      <c r="F143" s="65" t="s">
        <v>252</v>
      </c>
      <c r="G143" s="17">
        <v>12</v>
      </c>
      <c r="H143" s="59">
        <v>579000000</v>
      </c>
      <c r="I143" s="17">
        <v>12</v>
      </c>
      <c r="J143" s="59">
        <v>569213332</v>
      </c>
      <c r="K143" s="28">
        <v>12</v>
      </c>
      <c r="L143" s="29" t="s">
        <v>286</v>
      </c>
      <c r="M143" s="61">
        <v>40000000</v>
      </c>
      <c r="N143" s="26">
        <f>+M143*K143</f>
        <v>480000000</v>
      </c>
      <c r="O143" s="54">
        <f>+(N143/J143)-1</f>
        <v>-0.1567309249179708</v>
      </c>
      <c r="P143" s="168">
        <v>480000000</v>
      </c>
      <c r="Q143" s="140">
        <f>+P143</f>
        <v>480000000</v>
      </c>
      <c r="R143" s="141">
        <f t="shared" si="8"/>
        <v>0</v>
      </c>
      <c r="S143" s="140">
        <f>2815366+25178542+2815366+9650602+119457300+20872298</f>
        <v>180789474</v>
      </c>
      <c r="T143" s="141">
        <f t="shared" si="9"/>
        <v>299210526</v>
      </c>
      <c r="U143" s="53">
        <v>9223</v>
      </c>
      <c r="V143" s="53"/>
      <c r="W143" s="53"/>
      <c r="X143" s="53"/>
      <c r="Y143" s="53"/>
      <c r="Z143" s="173"/>
    </row>
    <row r="144" spans="2:26" s="9" customFormat="1" ht="36" x14ac:dyDescent="0.2">
      <c r="B144" s="52" t="s">
        <v>720</v>
      </c>
      <c r="C144" s="52" t="s">
        <v>126</v>
      </c>
      <c r="D144" s="55" t="s">
        <v>263</v>
      </c>
      <c r="E144" s="150" t="s">
        <v>264</v>
      </c>
      <c r="F144" s="65" t="s">
        <v>265</v>
      </c>
      <c r="G144" s="17">
        <v>12</v>
      </c>
      <c r="H144" s="59">
        <v>4995375457</v>
      </c>
      <c r="I144" s="17">
        <v>12</v>
      </c>
      <c r="J144" s="59">
        <v>5943168627</v>
      </c>
      <c r="K144" s="28">
        <v>12</v>
      </c>
      <c r="L144" s="29" t="s">
        <v>286</v>
      </c>
      <c r="M144" s="61">
        <v>516560407</v>
      </c>
      <c r="N144" s="26">
        <f>+M144*K144</f>
        <v>6198724884</v>
      </c>
      <c r="O144" s="54">
        <f>+(N144/J144)-1</f>
        <v>4.3000001016124667E-2</v>
      </c>
      <c r="P144" s="168">
        <f>6200724884-2000000+801588024</f>
        <v>7000312908</v>
      </c>
      <c r="Q144" s="140">
        <f>6198724878+801588024</f>
        <v>7000312902</v>
      </c>
      <c r="R144" s="141">
        <f t="shared" si="8"/>
        <v>6</v>
      </c>
      <c r="S144" s="140">
        <v>6198724878</v>
      </c>
      <c r="T144" s="141">
        <f t="shared" si="9"/>
        <v>801588024</v>
      </c>
      <c r="U144" s="53" t="s">
        <v>781</v>
      </c>
      <c r="V144" s="53">
        <v>423</v>
      </c>
      <c r="W144" s="197" t="s">
        <v>606</v>
      </c>
      <c r="X144" s="197" t="s">
        <v>701</v>
      </c>
      <c r="Y144" s="197"/>
      <c r="Z144" s="53"/>
    </row>
    <row r="145" spans="2:26" s="176" customFormat="1" ht="24" x14ac:dyDescent="0.2">
      <c r="B145" s="52" t="s">
        <v>720</v>
      </c>
      <c r="C145" s="52" t="s">
        <v>126</v>
      </c>
      <c r="D145" s="55" t="s">
        <v>263</v>
      </c>
      <c r="E145" s="142" t="s">
        <v>441</v>
      </c>
      <c r="F145" s="143"/>
      <c r="G145" s="144"/>
      <c r="H145" s="145"/>
      <c r="I145" s="144"/>
      <c r="J145" s="145"/>
      <c r="K145" s="146"/>
      <c r="L145" s="144"/>
      <c r="M145" s="147"/>
      <c r="N145" s="148"/>
      <c r="O145" s="149"/>
      <c r="P145" s="51">
        <v>2000000</v>
      </c>
      <c r="Q145" s="86">
        <v>600000</v>
      </c>
      <c r="R145" s="175">
        <f t="shared" si="8"/>
        <v>1400000</v>
      </c>
      <c r="S145" s="86">
        <v>600000</v>
      </c>
      <c r="T145" s="175">
        <f t="shared" si="9"/>
        <v>0</v>
      </c>
      <c r="U145" s="88"/>
      <c r="V145" s="88"/>
      <c r="W145" s="88"/>
      <c r="X145" s="88"/>
      <c r="Y145" s="88"/>
      <c r="Z145" s="88"/>
    </row>
    <row r="146" spans="2:26" s="9" customFormat="1" ht="22.5" x14ac:dyDescent="0.2">
      <c r="B146" s="52" t="s">
        <v>720</v>
      </c>
      <c r="C146" s="162" t="s">
        <v>127</v>
      </c>
      <c r="D146" s="162" t="s">
        <v>128</v>
      </c>
      <c r="E146" s="142" t="s">
        <v>441</v>
      </c>
      <c r="F146" s="143"/>
      <c r="G146" s="144"/>
      <c r="H146" s="145"/>
      <c r="I146" s="144"/>
      <c r="J146" s="145"/>
      <c r="K146" s="146"/>
      <c r="L146" s="144"/>
      <c r="M146" s="147"/>
      <c r="N146" s="148"/>
      <c r="O146" s="149"/>
      <c r="P146" s="51">
        <v>1000000</v>
      </c>
      <c r="Q146" s="140"/>
      <c r="R146" s="141">
        <f t="shared" si="8"/>
        <v>1000000</v>
      </c>
      <c r="S146" s="140"/>
      <c r="T146" s="141">
        <f t="shared" si="9"/>
        <v>0</v>
      </c>
      <c r="U146" s="53"/>
      <c r="V146" s="53"/>
      <c r="W146" s="53"/>
      <c r="X146" s="53"/>
      <c r="Y146" s="53"/>
      <c r="Z146" s="53"/>
    </row>
    <row r="147" spans="2:26" s="176" customFormat="1" x14ac:dyDescent="0.2">
      <c r="B147" s="164"/>
      <c r="C147" s="164"/>
      <c r="D147" s="164"/>
      <c r="E147" s="174">
        <f>14432601163-Q147</f>
        <v>0</v>
      </c>
      <c r="F147" s="154"/>
      <c r="G147" s="155"/>
      <c r="H147" s="156"/>
      <c r="I147" s="155"/>
      <c r="J147" s="156"/>
      <c r="K147" s="157"/>
      <c r="L147" s="155"/>
      <c r="M147" s="158"/>
      <c r="N147" s="136"/>
      <c r="O147" s="137"/>
      <c r="P147" s="159">
        <f>SUM(P142:P146)</f>
        <v>14436351336</v>
      </c>
      <c r="Q147" s="159">
        <f>SUM(Q142:Q146)</f>
        <v>14432601163</v>
      </c>
      <c r="R147" s="159">
        <f>SUM(R142:R146)</f>
        <v>3750173</v>
      </c>
      <c r="S147" s="159">
        <f>SUM(S142:S146)</f>
        <v>12561456456</v>
      </c>
      <c r="T147" s="159">
        <f>SUM(T142:T146)</f>
        <v>1871144707</v>
      </c>
      <c r="U147" s="160"/>
      <c r="V147" s="160"/>
      <c r="W147" s="160"/>
      <c r="X147" s="160"/>
      <c r="Y147" s="160"/>
      <c r="Z147" s="201">
        <f>+S147-12411476256</f>
        <v>149980200</v>
      </c>
    </row>
    <row r="148" spans="2:26" s="9" customFormat="1" ht="45" x14ac:dyDescent="0.2">
      <c r="B148" s="52" t="s">
        <v>129</v>
      </c>
      <c r="C148" s="52" t="s">
        <v>130</v>
      </c>
      <c r="D148" s="162" t="s">
        <v>131</v>
      </c>
      <c r="E148" s="142" t="s">
        <v>441</v>
      </c>
      <c r="F148" s="143"/>
      <c r="G148" s="144"/>
      <c r="H148" s="145"/>
      <c r="I148" s="144"/>
      <c r="J148" s="145"/>
      <c r="K148" s="146"/>
      <c r="L148" s="144"/>
      <c r="M148" s="147"/>
      <c r="N148" s="148"/>
      <c r="O148" s="149"/>
      <c r="P148" s="51">
        <v>3000000</v>
      </c>
      <c r="Q148" s="140">
        <f>2670000+1500000</f>
        <v>4170000</v>
      </c>
      <c r="R148" s="141">
        <f t="shared" si="8"/>
        <v>-1170000</v>
      </c>
      <c r="S148" s="140">
        <f>2670000+1500000</f>
        <v>4170000</v>
      </c>
      <c r="T148" s="141">
        <f t="shared" si="9"/>
        <v>0</v>
      </c>
      <c r="U148" s="53"/>
      <c r="V148" s="53"/>
      <c r="W148" s="53"/>
      <c r="X148" s="53"/>
      <c r="Y148" s="53"/>
      <c r="Z148" s="53"/>
    </row>
    <row r="149" spans="2:26" s="9" customFormat="1" ht="48" x14ac:dyDescent="0.2">
      <c r="B149" s="52" t="s">
        <v>129</v>
      </c>
      <c r="C149" s="52" t="s">
        <v>132</v>
      </c>
      <c r="D149" s="55" t="s">
        <v>133</v>
      </c>
      <c r="E149" s="150" t="s">
        <v>242</v>
      </c>
      <c r="F149" s="65" t="s">
        <v>292</v>
      </c>
      <c r="G149" s="17">
        <v>1</v>
      </c>
      <c r="H149" s="59">
        <v>2750000</v>
      </c>
      <c r="I149" s="17">
        <v>1</v>
      </c>
      <c r="J149" s="59">
        <v>1500000</v>
      </c>
      <c r="K149" s="28">
        <v>1</v>
      </c>
      <c r="L149" s="29" t="s">
        <v>284</v>
      </c>
      <c r="M149" s="61">
        <v>5000000</v>
      </c>
      <c r="N149" s="26">
        <f>+M149*K149</f>
        <v>5000000</v>
      </c>
      <c r="O149" s="54">
        <f>+(N149/J149)-1</f>
        <v>2.3333333333333335</v>
      </c>
      <c r="P149" s="168">
        <f>6000000-1000000</f>
        <v>5000000</v>
      </c>
      <c r="Q149" s="140">
        <v>0</v>
      </c>
      <c r="R149" s="141">
        <f t="shared" si="8"/>
        <v>5000000</v>
      </c>
      <c r="S149" s="140"/>
      <c r="T149" s="141">
        <f t="shared" si="9"/>
        <v>0</v>
      </c>
      <c r="U149" s="53"/>
      <c r="V149" s="53"/>
      <c r="W149" s="53"/>
      <c r="X149" s="53"/>
      <c r="Y149" s="53"/>
      <c r="Z149" s="53"/>
    </row>
    <row r="150" spans="2:26" s="9" customFormat="1" ht="36" x14ac:dyDescent="0.2">
      <c r="B150" s="52" t="s">
        <v>129</v>
      </c>
      <c r="C150" s="52" t="s">
        <v>132</v>
      </c>
      <c r="D150" s="55" t="s">
        <v>133</v>
      </c>
      <c r="E150" s="142" t="s">
        <v>441</v>
      </c>
      <c r="F150" s="143"/>
      <c r="G150" s="144"/>
      <c r="H150" s="145"/>
      <c r="I150" s="144"/>
      <c r="J150" s="145"/>
      <c r="K150" s="146"/>
      <c r="L150" s="144"/>
      <c r="M150" s="147"/>
      <c r="N150" s="148"/>
      <c r="O150" s="149"/>
      <c r="P150" s="51">
        <v>1000000</v>
      </c>
      <c r="Q150" s="140"/>
      <c r="R150" s="141">
        <f t="shared" si="8"/>
        <v>1000000</v>
      </c>
      <c r="S150" s="140"/>
      <c r="T150" s="141">
        <f t="shared" si="9"/>
        <v>0</v>
      </c>
      <c r="U150" s="53"/>
      <c r="V150" s="53"/>
      <c r="W150" s="53"/>
      <c r="X150" s="53"/>
      <c r="Y150" s="53"/>
      <c r="Z150" s="53"/>
    </row>
    <row r="151" spans="2:26" s="9" customFormat="1" ht="48" x14ac:dyDescent="0.2">
      <c r="B151" s="52" t="s">
        <v>129</v>
      </c>
      <c r="C151" s="52" t="s">
        <v>134</v>
      </c>
      <c r="D151" s="55" t="s">
        <v>135</v>
      </c>
      <c r="E151" s="150" t="s">
        <v>266</v>
      </c>
      <c r="F151" s="65" t="s">
        <v>228</v>
      </c>
      <c r="G151" s="17">
        <v>585</v>
      </c>
      <c r="H151" s="59">
        <v>1043395824</v>
      </c>
      <c r="I151" s="17">
        <v>585</v>
      </c>
      <c r="J151" s="59">
        <v>1042908230</v>
      </c>
      <c r="K151" s="28">
        <v>585</v>
      </c>
      <c r="L151" s="29" t="s">
        <v>284</v>
      </c>
      <c r="M151" s="61">
        <v>1807423</v>
      </c>
      <c r="N151" s="26">
        <f t="shared" ref="N151:N157" si="11">+M151*K151</f>
        <v>1057342455</v>
      </c>
      <c r="O151" s="54">
        <f t="shared" ref="O151:O157" si="12">+(N151/J151)-1</f>
        <v>1.3840359664243795E-2</v>
      </c>
      <c r="P151" s="168">
        <f>1057342455+200000000</f>
        <v>1257342455</v>
      </c>
      <c r="Q151" s="140">
        <f t="shared" ref="Q151:Q155" si="13">+P151</f>
        <v>1257342455</v>
      </c>
      <c r="R151" s="141">
        <f t="shared" si="8"/>
        <v>0</v>
      </c>
      <c r="S151" s="140">
        <f>1057342455+200000000</f>
        <v>1257342455</v>
      </c>
      <c r="T151" s="141">
        <f t="shared" si="9"/>
        <v>0</v>
      </c>
      <c r="U151" s="53" t="s">
        <v>763</v>
      </c>
      <c r="V151" s="53">
        <v>623</v>
      </c>
      <c r="W151" s="197" t="s">
        <v>607</v>
      </c>
      <c r="X151" s="197" t="s">
        <v>608</v>
      </c>
      <c r="Y151" s="197" t="s">
        <v>609</v>
      </c>
      <c r="Z151" s="53"/>
    </row>
    <row r="152" spans="2:26" s="9" customFormat="1" ht="48" x14ac:dyDescent="0.2">
      <c r="B152" s="52" t="s">
        <v>129</v>
      </c>
      <c r="C152" s="52" t="s">
        <v>136</v>
      </c>
      <c r="D152" s="55" t="s">
        <v>137</v>
      </c>
      <c r="E152" s="150" t="s">
        <v>242</v>
      </c>
      <c r="F152" s="65" t="s">
        <v>292</v>
      </c>
      <c r="G152" s="17">
        <v>1</v>
      </c>
      <c r="H152" s="59">
        <v>3000000</v>
      </c>
      <c r="I152" s="17">
        <v>1</v>
      </c>
      <c r="J152" s="59">
        <v>2665000</v>
      </c>
      <c r="K152" s="28">
        <v>1</v>
      </c>
      <c r="L152" s="29" t="s">
        <v>284</v>
      </c>
      <c r="M152" s="61">
        <v>5000000</v>
      </c>
      <c r="N152" s="26">
        <f t="shared" si="11"/>
        <v>5000000</v>
      </c>
      <c r="O152" s="54">
        <f t="shared" si="12"/>
        <v>0.87617260787992501</v>
      </c>
      <c r="P152" s="168">
        <v>5000000</v>
      </c>
      <c r="Q152" s="140">
        <v>2000000</v>
      </c>
      <c r="R152" s="141">
        <f t="shared" si="8"/>
        <v>3000000</v>
      </c>
      <c r="S152" s="140">
        <v>2000000</v>
      </c>
      <c r="T152" s="141">
        <f t="shared" si="9"/>
        <v>0</v>
      </c>
      <c r="U152" s="53"/>
      <c r="V152" s="53"/>
      <c r="W152" s="53"/>
      <c r="X152" s="53"/>
      <c r="Y152" s="53"/>
      <c r="Z152" s="53"/>
    </row>
    <row r="153" spans="2:26" s="9" customFormat="1" ht="48" x14ac:dyDescent="0.2">
      <c r="B153" s="52" t="s">
        <v>129</v>
      </c>
      <c r="C153" s="52" t="s">
        <v>136</v>
      </c>
      <c r="D153" s="55" t="s">
        <v>137</v>
      </c>
      <c r="E153" s="150" t="s">
        <v>267</v>
      </c>
      <c r="F153" s="65" t="s">
        <v>292</v>
      </c>
      <c r="G153" s="17">
        <v>1</v>
      </c>
      <c r="H153" s="59">
        <v>70181100</v>
      </c>
      <c r="I153" s="17">
        <v>1</v>
      </c>
      <c r="J153" s="59">
        <v>360712373</v>
      </c>
      <c r="K153" s="28">
        <v>1</v>
      </c>
      <c r="L153" s="29" t="s">
        <v>284</v>
      </c>
      <c r="M153" s="61">
        <v>250000000</v>
      </c>
      <c r="N153" s="26">
        <f t="shared" si="11"/>
        <v>250000000</v>
      </c>
      <c r="O153" s="54">
        <f t="shared" si="12"/>
        <v>-0.30692701799835409</v>
      </c>
      <c r="P153" s="168">
        <v>250000000</v>
      </c>
      <c r="Q153" s="140">
        <f t="shared" si="13"/>
        <v>250000000</v>
      </c>
      <c r="R153" s="141">
        <f t="shared" si="8"/>
        <v>0</v>
      </c>
      <c r="S153" s="140">
        <v>250000000</v>
      </c>
      <c r="T153" s="175">
        <f t="shared" si="9"/>
        <v>0</v>
      </c>
      <c r="U153" s="53">
        <v>12123</v>
      </c>
      <c r="V153" s="53">
        <v>334623</v>
      </c>
      <c r="W153" s="197" t="s">
        <v>782</v>
      </c>
      <c r="X153" s="53" t="s">
        <v>783</v>
      </c>
      <c r="Y153" s="53">
        <v>1082216187</v>
      </c>
      <c r="Z153" s="88"/>
    </row>
    <row r="154" spans="2:26" s="9" customFormat="1" ht="48" x14ac:dyDescent="0.2">
      <c r="B154" s="52" t="s">
        <v>129</v>
      </c>
      <c r="C154" s="52" t="s">
        <v>136</v>
      </c>
      <c r="D154" s="55" t="s">
        <v>137</v>
      </c>
      <c r="E154" s="150" t="s">
        <v>268</v>
      </c>
      <c r="F154" s="65" t="s">
        <v>292</v>
      </c>
      <c r="G154" s="17">
        <v>1</v>
      </c>
      <c r="H154" s="59">
        <v>70058772</v>
      </c>
      <c r="I154" s="17">
        <v>1</v>
      </c>
      <c r="J154" s="59">
        <v>75000000</v>
      </c>
      <c r="K154" s="28">
        <v>1</v>
      </c>
      <c r="L154" s="29" t="s">
        <v>284</v>
      </c>
      <c r="M154" s="61">
        <v>100000000</v>
      </c>
      <c r="N154" s="26">
        <f t="shared" si="11"/>
        <v>100000000</v>
      </c>
      <c r="O154" s="54">
        <f t="shared" si="12"/>
        <v>0.33333333333333326</v>
      </c>
      <c r="P154" s="168">
        <v>100000000</v>
      </c>
      <c r="Q154" s="140">
        <f t="shared" si="13"/>
        <v>100000000</v>
      </c>
      <c r="R154" s="141">
        <f t="shared" si="8"/>
        <v>0</v>
      </c>
      <c r="S154" s="140">
        <v>100000000</v>
      </c>
      <c r="T154" s="141">
        <f t="shared" si="9"/>
        <v>0</v>
      </c>
      <c r="U154" s="53">
        <v>12223</v>
      </c>
      <c r="V154" s="197" t="s">
        <v>702</v>
      </c>
      <c r="W154" s="197" t="s">
        <v>703</v>
      </c>
      <c r="X154" s="197" t="s">
        <v>662</v>
      </c>
      <c r="Y154" s="197" t="s">
        <v>663</v>
      </c>
      <c r="Z154" s="53"/>
    </row>
    <row r="155" spans="2:26" s="9" customFormat="1" ht="48" x14ac:dyDescent="0.2">
      <c r="B155" s="52" t="s">
        <v>129</v>
      </c>
      <c r="C155" s="52" t="s">
        <v>136</v>
      </c>
      <c r="D155" s="55" t="s">
        <v>137</v>
      </c>
      <c r="E155" s="150" t="s">
        <v>269</v>
      </c>
      <c r="F155" s="65" t="s">
        <v>292</v>
      </c>
      <c r="G155" s="17">
        <v>1</v>
      </c>
      <c r="H155" s="59">
        <v>68242480</v>
      </c>
      <c r="I155" s="17">
        <v>1</v>
      </c>
      <c r="J155" s="59">
        <v>210000000</v>
      </c>
      <c r="K155" s="28">
        <v>1</v>
      </c>
      <c r="L155" s="29" t="s">
        <v>284</v>
      </c>
      <c r="M155" s="61">
        <v>250000000</v>
      </c>
      <c r="N155" s="26">
        <f t="shared" si="11"/>
        <v>250000000</v>
      </c>
      <c r="O155" s="54">
        <f t="shared" si="12"/>
        <v>0.19047619047619047</v>
      </c>
      <c r="P155" s="168">
        <f>250000000+90592800+34407200</f>
        <v>375000000</v>
      </c>
      <c r="Q155" s="140">
        <f t="shared" si="13"/>
        <v>375000000</v>
      </c>
      <c r="R155" s="141">
        <f t="shared" si="8"/>
        <v>0</v>
      </c>
      <c r="S155" s="140">
        <v>250000000</v>
      </c>
      <c r="T155" s="141">
        <f t="shared" si="9"/>
        <v>125000000</v>
      </c>
      <c r="U155" s="53">
        <v>12323</v>
      </c>
      <c r="V155" s="199">
        <v>212523</v>
      </c>
      <c r="W155" s="197" t="s">
        <v>661</v>
      </c>
      <c r="X155" s="197" t="s">
        <v>662</v>
      </c>
      <c r="Y155" s="197" t="s">
        <v>663</v>
      </c>
      <c r="Z155" s="53"/>
    </row>
    <row r="156" spans="2:26" s="9" customFormat="1" ht="72" x14ac:dyDescent="0.2">
      <c r="B156" s="52" t="s">
        <v>129</v>
      </c>
      <c r="C156" s="52" t="s">
        <v>136</v>
      </c>
      <c r="D156" s="55" t="s">
        <v>137</v>
      </c>
      <c r="E156" s="150" t="s">
        <v>742</v>
      </c>
      <c r="F156" s="65" t="s">
        <v>292</v>
      </c>
      <c r="G156" s="17">
        <v>0</v>
      </c>
      <c r="H156" s="59">
        <v>0</v>
      </c>
      <c r="I156" s="17">
        <v>0</v>
      </c>
      <c r="J156" s="59">
        <v>0</v>
      </c>
      <c r="K156" s="28">
        <v>135</v>
      </c>
      <c r="L156" s="29" t="s">
        <v>288</v>
      </c>
      <c r="M156" s="61">
        <v>300000</v>
      </c>
      <c r="N156" s="26">
        <f t="shared" si="11"/>
        <v>40500000</v>
      </c>
      <c r="O156" s="54" t="e">
        <f t="shared" si="12"/>
        <v>#DIV/0!</v>
      </c>
      <c r="P156" s="168">
        <f>40500000-34407200</f>
        <v>6092800</v>
      </c>
      <c r="Q156" s="140">
        <f>+P156</f>
        <v>6092800</v>
      </c>
      <c r="R156" s="141">
        <f>+P156-Q156</f>
        <v>0</v>
      </c>
      <c r="S156" s="140">
        <v>6092800</v>
      </c>
      <c r="T156" s="175">
        <f t="shared" si="9"/>
        <v>0</v>
      </c>
      <c r="U156" s="53" t="s">
        <v>756</v>
      </c>
      <c r="V156" s="53"/>
      <c r="W156" s="53"/>
      <c r="X156" s="53"/>
      <c r="Y156" s="53"/>
      <c r="Z156" s="53"/>
    </row>
    <row r="157" spans="2:26" s="9" customFormat="1" ht="48" x14ac:dyDescent="0.2">
      <c r="B157" s="52" t="s">
        <v>129</v>
      </c>
      <c r="C157" s="52" t="s">
        <v>136</v>
      </c>
      <c r="D157" s="55" t="s">
        <v>137</v>
      </c>
      <c r="E157" s="150" t="s">
        <v>271</v>
      </c>
      <c r="F157" s="65" t="s">
        <v>292</v>
      </c>
      <c r="G157" s="17">
        <v>0</v>
      </c>
      <c r="H157" s="59">
        <v>0</v>
      </c>
      <c r="I157" s="17">
        <v>0</v>
      </c>
      <c r="J157" s="59">
        <v>5450200</v>
      </c>
      <c r="K157" s="28">
        <v>56</v>
      </c>
      <c r="L157" s="29" t="s">
        <v>284</v>
      </c>
      <c r="M157" s="61">
        <v>103000</v>
      </c>
      <c r="N157" s="26">
        <f t="shared" si="11"/>
        <v>5768000</v>
      </c>
      <c r="O157" s="54">
        <f t="shared" si="12"/>
        <v>5.8309786796814755E-2</v>
      </c>
      <c r="P157" s="168">
        <f>5768000+45000000</f>
        <v>50768000</v>
      </c>
      <c r="Q157" s="140">
        <v>50768000</v>
      </c>
      <c r="R157" s="141">
        <f t="shared" si="8"/>
        <v>0</v>
      </c>
      <c r="S157" s="140">
        <v>0</v>
      </c>
      <c r="T157" s="209">
        <f t="shared" si="9"/>
        <v>50768000</v>
      </c>
      <c r="U157" s="53">
        <v>12523</v>
      </c>
      <c r="V157" s="199"/>
      <c r="W157" s="197"/>
      <c r="X157" s="197"/>
      <c r="Y157" s="197"/>
      <c r="Z157" s="233" t="s">
        <v>748</v>
      </c>
    </row>
    <row r="158" spans="2:26" s="9" customFormat="1" ht="36" x14ac:dyDescent="0.2">
      <c r="B158" s="52" t="s">
        <v>129</v>
      </c>
      <c r="C158" s="52" t="s">
        <v>136</v>
      </c>
      <c r="D158" s="55" t="s">
        <v>137</v>
      </c>
      <c r="E158" s="142" t="s">
        <v>441</v>
      </c>
      <c r="F158" s="143"/>
      <c r="G158" s="144"/>
      <c r="H158" s="145"/>
      <c r="I158" s="144"/>
      <c r="J158" s="145"/>
      <c r="K158" s="146"/>
      <c r="L158" s="144"/>
      <c r="M158" s="147"/>
      <c r="N158" s="148"/>
      <c r="O158" s="149"/>
      <c r="P158" s="51">
        <v>12000000</v>
      </c>
      <c r="Q158" s="140">
        <f>6999594+607000+1737000+1256700</f>
        <v>10600294</v>
      </c>
      <c r="R158" s="141">
        <f t="shared" si="8"/>
        <v>1399706</v>
      </c>
      <c r="S158" s="140">
        <f>6999594+607000+1737000+1256700</f>
        <v>10600294</v>
      </c>
      <c r="T158" s="141">
        <f t="shared" si="9"/>
        <v>0</v>
      </c>
      <c r="U158" s="53"/>
      <c r="V158" s="53"/>
      <c r="W158" s="53"/>
      <c r="X158" s="53"/>
      <c r="Y158" s="53"/>
      <c r="Z158" s="53"/>
    </row>
    <row r="159" spans="2:26" s="9" customFormat="1" x14ac:dyDescent="0.2">
      <c r="B159" s="52" t="s">
        <v>129</v>
      </c>
      <c r="C159" s="52" t="s">
        <v>138</v>
      </c>
      <c r="D159" s="162" t="s">
        <v>139</v>
      </c>
      <c r="E159" s="142" t="s">
        <v>441</v>
      </c>
      <c r="F159" s="143"/>
      <c r="G159" s="144"/>
      <c r="H159" s="145"/>
      <c r="I159" s="144"/>
      <c r="J159" s="145"/>
      <c r="K159" s="146"/>
      <c r="L159" s="144"/>
      <c r="M159" s="147"/>
      <c r="N159" s="148"/>
      <c r="O159" s="149"/>
      <c r="P159" s="51">
        <v>2000000</v>
      </c>
      <c r="Q159" s="140">
        <v>1347000</v>
      </c>
      <c r="R159" s="141">
        <f t="shared" si="8"/>
        <v>653000</v>
      </c>
      <c r="S159" s="140">
        <v>1347000</v>
      </c>
      <c r="T159" s="141">
        <f t="shared" si="9"/>
        <v>0</v>
      </c>
      <c r="U159" s="53"/>
      <c r="V159" s="53"/>
      <c r="W159" s="53"/>
      <c r="X159" s="53"/>
      <c r="Y159" s="53"/>
      <c r="Z159" s="53"/>
    </row>
    <row r="160" spans="2:26" s="176" customFormat="1" x14ac:dyDescent="0.2">
      <c r="B160" s="151"/>
      <c r="C160" s="151"/>
      <c r="D160" s="164"/>
      <c r="E160" s="174">
        <f>2057320549-Q160</f>
        <v>0</v>
      </c>
      <c r="F160" s="154"/>
      <c r="G160" s="155"/>
      <c r="H160" s="156"/>
      <c r="I160" s="155"/>
      <c r="J160" s="156"/>
      <c r="K160" s="157"/>
      <c r="L160" s="155"/>
      <c r="M160" s="158"/>
      <c r="N160" s="136"/>
      <c r="O160" s="137"/>
      <c r="P160" s="167">
        <f>SUM(P148:P159)</f>
        <v>2067203255</v>
      </c>
      <c r="Q160" s="167">
        <f>SUM(Q148:Q159)</f>
        <v>2057320549</v>
      </c>
      <c r="R160" s="167">
        <f>SUM(R148:R159)</f>
        <v>9882706</v>
      </c>
      <c r="S160" s="167">
        <f>SUM(S148:S159)</f>
        <v>1881552549</v>
      </c>
      <c r="T160" s="167">
        <f>SUM(T148:T159)</f>
        <v>175768000</v>
      </c>
      <c r="U160" s="160"/>
      <c r="V160" s="160"/>
      <c r="W160" s="160"/>
      <c r="X160" s="160"/>
      <c r="Y160" s="160"/>
      <c r="Z160" s="160"/>
    </row>
    <row r="161" spans="2:26" s="9" customFormat="1" ht="63.75" x14ac:dyDescent="0.2">
      <c r="B161" s="52" t="s">
        <v>140</v>
      </c>
      <c r="C161" s="52" t="s">
        <v>141</v>
      </c>
      <c r="D161" s="55" t="s">
        <v>142</v>
      </c>
      <c r="E161" s="150" t="s">
        <v>272</v>
      </c>
      <c r="F161" s="65" t="s">
        <v>292</v>
      </c>
      <c r="G161" s="17">
        <v>1</v>
      </c>
      <c r="H161" s="59">
        <v>105000000</v>
      </c>
      <c r="I161" s="17">
        <v>1</v>
      </c>
      <c r="J161" s="59">
        <v>78000000</v>
      </c>
      <c r="K161" s="28">
        <v>1</v>
      </c>
      <c r="L161" s="29" t="s">
        <v>284</v>
      </c>
      <c r="M161" s="61">
        <v>95000000</v>
      </c>
      <c r="N161" s="26">
        <f>+M161*K161</f>
        <v>95000000</v>
      </c>
      <c r="O161" s="54">
        <f>+(N161/J161)-1</f>
        <v>0.21794871794871784</v>
      </c>
      <c r="P161" s="168">
        <v>95000000</v>
      </c>
      <c r="Q161" s="140">
        <f t="shared" ref="Q161:Q170" si="14">+P161</f>
        <v>95000000</v>
      </c>
      <c r="R161" s="141">
        <f t="shared" si="8"/>
        <v>0</v>
      </c>
      <c r="S161" s="140">
        <v>95000000</v>
      </c>
      <c r="T161" s="141">
        <f t="shared" si="9"/>
        <v>0</v>
      </c>
      <c r="U161" s="53">
        <v>12723</v>
      </c>
      <c r="V161" s="53">
        <v>140823</v>
      </c>
      <c r="W161" s="197" t="s">
        <v>610</v>
      </c>
      <c r="X161" s="197" t="s">
        <v>611</v>
      </c>
      <c r="Y161" s="197" t="s">
        <v>612</v>
      </c>
      <c r="Z161" s="53"/>
    </row>
    <row r="162" spans="2:26" s="9" customFormat="1" ht="48" x14ac:dyDescent="0.2">
      <c r="B162" s="52" t="s">
        <v>140</v>
      </c>
      <c r="C162" s="52" t="s">
        <v>141</v>
      </c>
      <c r="D162" s="55" t="s">
        <v>142</v>
      </c>
      <c r="E162" s="150" t="s">
        <v>242</v>
      </c>
      <c r="F162" s="65" t="s">
        <v>292</v>
      </c>
      <c r="G162" s="17">
        <v>1</v>
      </c>
      <c r="H162" s="59">
        <v>2006800</v>
      </c>
      <c r="I162" s="17">
        <v>1</v>
      </c>
      <c r="J162" s="59">
        <v>0</v>
      </c>
      <c r="K162" s="28">
        <v>1</v>
      </c>
      <c r="L162" s="29" t="s">
        <v>284</v>
      </c>
      <c r="M162" s="61">
        <v>3000000</v>
      </c>
      <c r="N162" s="26">
        <f>+M162*K162</f>
        <v>3000000</v>
      </c>
      <c r="O162" s="54" t="e">
        <f>+(N162/J162)-1</f>
        <v>#DIV/0!</v>
      </c>
      <c r="P162" s="168">
        <v>3000000</v>
      </c>
      <c r="Q162" s="140">
        <v>500000</v>
      </c>
      <c r="R162" s="141">
        <f t="shared" si="8"/>
        <v>2500000</v>
      </c>
      <c r="S162" s="140">
        <v>500000</v>
      </c>
      <c r="T162" s="141">
        <f t="shared" si="9"/>
        <v>0</v>
      </c>
      <c r="U162" s="53"/>
      <c r="V162" s="53"/>
      <c r="W162" s="53"/>
      <c r="X162" s="197" t="s">
        <v>420</v>
      </c>
      <c r="Y162" s="197" t="s">
        <v>420</v>
      </c>
      <c r="Z162" s="53"/>
    </row>
    <row r="163" spans="2:26" s="9" customFormat="1" ht="24" x14ac:dyDescent="0.2">
      <c r="B163" s="52" t="s">
        <v>140</v>
      </c>
      <c r="C163" s="52" t="s">
        <v>141</v>
      </c>
      <c r="D163" s="55" t="s">
        <v>142</v>
      </c>
      <c r="E163" s="142" t="s">
        <v>441</v>
      </c>
      <c r="F163" s="143"/>
      <c r="G163" s="144"/>
      <c r="H163" s="145"/>
      <c r="I163" s="144"/>
      <c r="J163" s="145"/>
      <c r="K163" s="146"/>
      <c r="L163" s="144"/>
      <c r="M163" s="147"/>
      <c r="N163" s="148"/>
      <c r="O163" s="149"/>
      <c r="P163" s="51">
        <v>10000000</v>
      </c>
      <c r="Q163" s="140">
        <f>3000000+410700+327000+359700</f>
        <v>4097400</v>
      </c>
      <c r="R163" s="141">
        <f t="shared" si="8"/>
        <v>5902600</v>
      </c>
      <c r="S163" s="140">
        <f>3000000+410700+327000+359700</f>
        <v>4097400</v>
      </c>
      <c r="T163" s="141">
        <f t="shared" si="9"/>
        <v>0</v>
      </c>
      <c r="U163" s="53"/>
      <c r="V163" s="53"/>
      <c r="W163" s="53"/>
      <c r="X163" s="53"/>
      <c r="Y163" s="53"/>
      <c r="Z163" s="53"/>
    </row>
    <row r="164" spans="2:26" s="176" customFormat="1" x14ac:dyDescent="0.2">
      <c r="B164" s="169"/>
      <c r="C164" s="169"/>
      <c r="D164" s="152"/>
      <c r="E164" s="174">
        <f>99597400-Q164</f>
        <v>0</v>
      </c>
      <c r="F164" s="154"/>
      <c r="G164" s="155"/>
      <c r="H164" s="156"/>
      <c r="I164" s="155"/>
      <c r="J164" s="156"/>
      <c r="K164" s="157"/>
      <c r="L164" s="155"/>
      <c r="M164" s="158"/>
      <c r="N164" s="136"/>
      <c r="O164" s="137"/>
      <c r="P164" s="167">
        <f>SUM(P161:P163)</f>
        <v>108000000</v>
      </c>
      <c r="Q164" s="167">
        <f>SUM(Q161:Q163)</f>
        <v>99597400</v>
      </c>
      <c r="R164" s="167">
        <f>SUM(R161:R163)</f>
        <v>8402600</v>
      </c>
      <c r="S164" s="167">
        <f>SUM(S161:S163)</f>
        <v>99597400</v>
      </c>
      <c r="T164" s="167">
        <f>SUM(T161:T163)</f>
        <v>0</v>
      </c>
      <c r="U164" s="160"/>
      <c r="V164" s="160"/>
      <c r="W164" s="160"/>
      <c r="X164" s="160"/>
      <c r="Y164" s="160"/>
      <c r="Z164" s="160"/>
    </row>
    <row r="165" spans="2:26" s="9" customFormat="1" ht="60" x14ac:dyDescent="0.2">
      <c r="B165" s="52" t="s">
        <v>143</v>
      </c>
      <c r="C165" s="52" t="s">
        <v>144</v>
      </c>
      <c r="D165" s="55" t="s">
        <v>145</v>
      </c>
      <c r="E165" s="150" t="s">
        <v>274</v>
      </c>
      <c r="F165" s="65" t="s">
        <v>252</v>
      </c>
      <c r="G165" s="17">
        <v>12</v>
      </c>
      <c r="H165" s="59">
        <v>384742588</v>
      </c>
      <c r="I165" s="17">
        <v>12</v>
      </c>
      <c r="J165" s="59">
        <v>365000000</v>
      </c>
      <c r="K165" s="28">
        <v>12</v>
      </c>
      <c r="L165" s="29" t="s">
        <v>286</v>
      </c>
      <c r="M165" s="61">
        <v>31724583</v>
      </c>
      <c r="N165" s="67">
        <f>+M165*K165</f>
        <v>380694996</v>
      </c>
      <c r="O165" s="54">
        <f>+(N165/J165)-1</f>
        <v>4.2999989041095921E-2</v>
      </c>
      <c r="P165" s="168">
        <v>380694996</v>
      </c>
      <c r="Q165" s="140">
        <f t="shared" si="14"/>
        <v>380694996</v>
      </c>
      <c r="R165" s="141">
        <f t="shared" si="8"/>
        <v>0</v>
      </c>
      <c r="S165" s="140">
        <f>51409277+46106688-6357176+18891008+891251+29754820+425006+989722+120685+9740797+14528177+4275876+646276+3747232+209830+220760+731192+500379+1104904+25968602+14320990+395280+3703634+1731793+1156488+3464664+16451240+7686346</f>
        <v>252815741</v>
      </c>
      <c r="T165" s="141">
        <f t="shared" si="9"/>
        <v>127879255</v>
      </c>
      <c r="U165" s="53">
        <v>1523</v>
      </c>
      <c r="V165" s="53"/>
      <c r="W165" s="53"/>
      <c r="X165" s="53"/>
      <c r="Y165" s="53"/>
      <c r="Z165" s="173"/>
    </row>
    <row r="166" spans="2:26" s="9" customFormat="1" ht="48" x14ac:dyDescent="0.2">
      <c r="B166" s="52" t="s">
        <v>143</v>
      </c>
      <c r="C166" s="52" t="s">
        <v>146</v>
      </c>
      <c r="D166" s="55" t="s">
        <v>275</v>
      </c>
      <c r="E166" s="150" t="s">
        <v>276</v>
      </c>
      <c r="F166" s="65" t="s">
        <v>277</v>
      </c>
      <c r="G166" s="17">
        <v>39342</v>
      </c>
      <c r="H166" s="59">
        <v>210480874</v>
      </c>
      <c r="I166" s="17">
        <v>39342</v>
      </c>
      <c r="J166" s="59">
        <v>155150000</v>
      </c>
      <c r="K166" s="28">
        <v>33000</v>
      </c>
      <c r="L166" s="29" t="s">
        <v>289</v>
      </c>
      <c r="M166" s="61">
        <v>5350</v>
      </c>
      <c r="N166" s="26">
        <f>+M166*K166</f>
        <v>176550000</v>
      </c>
      <c r="O166" s="54">
        <f>+(N166/J166)-1</f>
        <v>0.13793103448275867</v>
      </c>
      <c r="P166" s="168">
        <v>176550000</v>
      </c>
      <c r="Q166" s="140">
        <f t="shared" si="14"/>
        <v>176550000</v>
      </c>
      <c r="R166" s="141">
        <f t="shared" si="8"/>
        <v>0</v>
      </c>
      <c r="S166" s="140">
        <v>176550000</v>
      </c>
      <c r="T166" s="141">
        <f t="shared" si="9"/>
        <v>0</v>
      </c>
      <c r="U166" s="53">
        <v>12823</v>
      </c>
      <c r="V166" s="53">
        <v>156623</v>
      </c>
      <c r="W166" s="197" t="s">
        <v>613</v>
      </c>
      <c r="X166" s="197" t="s">
        <v>614</v>
      </c>
      <c r="Y166" s="197" t="s">
        <v>615</v>
      </c>
      <c r="Z166" s="53" t="s">
        <v>793</v>
      </c>
    </row>
    <row r="167" spans="2:26" s="9" customFormat="1" ht="48" x14ac:dyDescent="0.2">
      <c r="B167" s="52" t="s">
        <v>143</v>
      </c>
      <c r="C167" s="52" t="s">
        <v>146</v>
      </c>
      <c r="D167" s="55" t="s">
        <v>275</v>
      </c>
      <c r="E167" s="150" t="s">
        <v>278</v>
      </c>
      <c r="F167" s="65" t="s">
        <v>215</v>
      </c>
      <c r="G167" s="17">
        <v>1</v>
      </c>
      <c r="H167" s="59">
        <v>10000000</v>
      </c>
      <c r="I167" s="17">
        <v>1</v>
      </c>
      <c r="J167" s="59">
        <v>12000000</v>
      </c>
      <c r="K167" s="28">
        <v>1</v>
      </c>
      <c r="L167" s="29" t="s">
        <v>284</v>
      </c>
      <c r="M167" s="61">
        <v>15000000</v>
      </c>
      <c r="N167" s="26">
        <f t="shared" ref="N167:N238" si="15">+M167*K167</f>
        <v>15000000</v>
      </c>
      <c r="O167" s="54">
        <f t="shared" ref="O167:O238" si="16">+(N167/J167)-1</f>
        <v>0.25</v>
      </c>
      <c r="P167" s="168">
        <v>15000000</v>
      </c>
      <c r="Q167" s="140">
        <f t="shared" si="14"/>
        <v>15000000</v>
      </c>
      <c r="R167" s="141">
        <f t="shared" si="8"/>
        <v>0</v>
      </c>
      <c r="S167" s="140">
        <v>15000000</v>
      </c>
      <c r="T167" s="141">
        <f t="shared" si="9"/>
        <v>0</v>
      </c>
      <c r="U167" s="53">
        <v>12923</v>
      </c>
      <c r="V167" s="53">
        <v>157623</v>
      </c>
      <c r="W167" s="197" t="s">
        <v>616</v>
      </c>
      <c r="X167" s="197" t="s">
        <v>614</v>
      </c>
      <c r="Y167" s="197" t="s">
        <v>615</v>
      </c>
      <c r="Z167" s="53"/>
    </row>
    <row r="168" spans="2:26" s="176" customFormat="1" x14ac:dyDescent="0.2">
      <c r="B168" s="151"/>
      <c r="C168" s="151"/>
      <c r="D168" s="152"/>
      <c r="E168" s="198">
        <f>444365741-S168</f>
        <v>0</v>
      </c>
      <c r="F168" s="154"/>
      <c r="G168" s="155"/>
      <c r="H168" s="156"/>
      <c r="I168" s="155"/>
      <c r="J168" s="156"/>
      <c r="K168" s="157"/>
      <c r="L168" s="155"/>
      <c r="M168" s="158"/>
      <c r="N168" s="136"/>
      <c r="O168" s="137"/>
      <c r="P168" s="159">
        <f>SUM(P165:P167)</f>
        <v>572244996</v>
      </c>
      <c r="Q168" s="159">
        <f>SUM(Q165:Q167)</f>
        <v>572244996</v>
      </c>
      <c r="R168" s="159">
        <f>SUM(R165:R167)</f>
        <v>0</v>
      </c>
      <c r="S168" s="159">
        <f>SUM(S165:S167)</f>
        <v>444365741</v>
      </c>
      <c r="T168" s="159">
        <f>SUM(T165:T167)</f>
        <v>127879255</v>
      </c>
      <c r="U168" s="160"/>
      <c r="V168" s="160"/>
      <c r="W168" s="160"/>
      <c r="X168" s="160"/>
      <c r="Y168" s="160"/>
      <c r="Z168" s="201"/>
    </row>
    <row r="169" spans="2:26" s="9" customFormat="1" ht="51" x14ac:dyDescent="0.2">
      <c r="B169" s="52" t="s">
        <v>147</v>
      </c>
      <c r="C169" s="52" t="s">
        <v>148</v>
      </c>
      <c r="D169" s="55" t="s">
        <v>149</v>
      </c>
      <c r="E169" s="150" t="s">
        <v>279</v>
      </c>
      <c r="F169" s="65" t="s">
        <v>273</v>
      </c>
      <c r="G169" s="17">
        <v>1</v>
      </c>
      <c r="H169" s="59">
        <v>260000000</v>
      </c>
      <c r="I169" s="17">
        <v>1</v>
      </c>
      <c r="J169" s="59">
        <v>744000000</v>
      </c>
      <c r="K169" s="28">
        <v>1</v>
      </c>
      <c r="L169" s="29" t="s">
        <v>284</v>
      </c>
      <c r="M169" s="61">
        <v>775992000</v>
      </c>
      <c r="N169" s="26">
        <f t="shared" si="15"/>
        <v>775992000</v>
      </c>
      <c r="O169" s="54">
        <f t="shared" si="16"/>
        <v>4.2999999999999927E-2</v>
      </c>
      <c r="P169" s="168">
        <v>500000000</v>
      </c>
      <c r="Q169" s="140">
        <f t="shared" si="14"/>
        <v>500000000</v>
      </c>
      <c r="R169" s="141">
        <f t="shared" si="8"/>
        <v>0</v>
      </c>
      <c r="S169" s="140">
        <v>500000000</v>
      </c>
      <c r="T169" s="141">
        <f t="shared" si="9"/>
        <v>0</v>
      </c>
      <c r="U169" s="53">
        <v>13023</v>
      </c>
      <c r="V169" s="53">
        <v>67723</v>
      </c>
      <c r="W169" s="197" t="s">
        <v>617</v>
      </c>
      <c r="X169" s="197" t="s">
        <v>618</v>
      </c>
      <c r="Y169" s="197" t="s">
        <v>619</v>
      </c>
      <c r="Z169" s="53"/>
    </row>
    <row r="170" spans="2:26" s="9" customFormat="1" ht="60" x14ac:dyDescent="0.2">
      <c r="B170" s="52" t="s">
        <v>147</v>
      </c>
      <c r="C170" s="52" t="s">
        <v>150</v>
      </c>
      <c r="D170" s="55" t="s">
        <v>151</v>
      </c>
      <c r="E170" s="150" t="s">
        <v>280</v>
      </c>
      <c r="F170" s="65" t="s">
        <v>273</v>
      </c>
      <c r="G170" s="17">
        <v>1</v>
      </c>
      <c r="H170" s="59">
        <v>463954541</v>
      </c>
      <c r="I170" s="17">
        <v>1</v>
      </c>
      <c r="J170" s="59">
        <v>1174000000</v>
      </c>
      <c r="K170" s="28">
        <v>1</v>
      </c>
      <c r="L170" s="29" t="s">
        <v>284</v>
      </c>
      <c r="M170" s="61">
        <v>1211000000</v>
      </c>
      <c r="N170" s="26">
        <f t="shared" si="15"/>
        <v>1211000000</v>
      </c>
      <c r="O170" s="54">
        <f t="shared" si="16"/>
        <v>3.1516183986371349E-2</v>
      </c>
      <c r="P170" s="168">
        <v>1000000000</v>
      </c>
      <c r="Q170" s="140">
        <f t="shared" si="14"/>
        <v>1000000000</v>
      </c>
      <c r="R170" s="141">
        <f t="shared" si="8"/>
        <v>0</v>
      </c>
      <c r="S170" s="140">
        <v>1000000000</v>
      </c>
      <c r="T170" s="141">
        <f t="shared" si="9"/>
        <v>0</v>
      </c>
      <c r="U170" s="53">
        <v>13023</v>
      </c>
      <c r="V170" s="53">
        <v>67723</v>
      </c>
      <c r="W170" s="197" t="s">
        <v>420</v>
      </c>
      <c r="X170" s="197" t="s">
        <v>618</v>
      </c>
      <c r="Y170" s="197" t="s">
        <v>619</v>
      </c>
      <c r="Z170" s="53"/>
    </row>
    <row r="171" spans="2:26" s="176" customFormat="1" x14ac:dyDescent="0.2">
      <c r="B171" s="151"/>
      <c r="C171" s="151"/>
      <c r="D171" s="152"/>
      <c r="E171" s="163"/>
      <c r="F171" s="154"/>
      <c r="G171" s="155"/>
      <c r="H171" s="156"/>
      <c r="I171" s="155"/>
      <c r="J171" s="156"/>
      <c r="K171" s="157"/>
      <c r="L171" s="155"/>
      <c r="M171" s="158"/>
      <c r="N171" s="136"/>
      <c r="O171" s="137"/>
      <c r="P171" s="159">
        <f>SUM(P169:P170)</f>
        <v>1500000000</v>
      </c>
      <c r="Q171" s="159">
        <f>SUM(Q169:Q170)</f>
        <v>1500000000</v>
      </c>
      <c r="R171" s="159">
        <f>SUM(R169:R170)</f>
        <v>0</v>
      </c>
      <c r="S171" s="159">
        <f>SUM(S169:S170)</f>
        <v>1500000000</v>
      </c>
      <c r="T171" s="159">
        <f>SUM(T169:T170)</f>
        <v>0</v>
      </c>
      <c r="U171" s="160"/>
      <c r="V171" s="160"/>
      <c r="W171" s="160"/>
      <c r="X171" s="160"/>
      <c r="Y171" s="160"/>
      <c r="Z171" s="160"/>
    </row>
    <row r="172" spans="2:26" s="9" customFormat="1" ht="22.5" x14ac:dyDescent="0.2">
      <c r="B172" s="52" t="s">
        <v>721</v>
      </c>
      <c r="C172" s="52" t="s">
        <v>153</v>
      </c>
      <c r="D172" s="162" t="s">
        <v>152</v>
      </c>
      <c r="E172" s="142" t="s">
        <v>441</v>
      </c>
      <c r="F172" s="143"/>
      <c r="G172" s="144"/>
      <c r="H172" s="145"/>
      <c r="I172" s="144"/>
      <c r="J172" s="145"/>
      <c r="K172" s="146"/>
      <c r="L172" s="144"/>
      <c r="M172" s="147"/>
      <c r="N172" s="148"/>
      <c r="O172" s="149"/>
      <c r="P172" s="51">
        <v>6000000</v>
      </c>
      <c r="Q172" s="140">
        <v>3237409.6</v>
      </c>
      <c r="R172" s="141">
        <f t="shared" si="8"/>
        <v>2762590.4</v>
      </c>
      <c r="S172" s="140">
        <v>3237409.6</v>
      </c>
      <c r="T172" s="141">
        <f t="shared" si="9"/>
        <v>0</v>
      </c>
      <c r="U172" s="53"/>
      <c r="V172" s="53"/>
      <c r="W172" s="53"/>
      <c r="X172" s="53"/>
      <c r="Y172" s="53"/>
      <c r="Z172" s="53"/>
    </row>
    <row r="173" spans="2:26" s="176" customFormat="1" x14ac:dyDescent="0.2">
      <c r="B173" s="151"/>
      <c r="C173" s="151"/>
      <c r="D173" s="164"/>
      <c r="E173" s="153"/>
      <c r="F173" s="154"/>
      <c r="G173" s="155"/>
      <c r="H173" s="156"/>
      <c r="I173" s="155"/>
      <c r="J173" s="156"/>
      <c r="K173" s="157"/>
      <c r="L173" s="155"/>
      <c r="M173" s="158"/>
      <c r="N173" s="136"/>
      <c r="O173" s="137"/>
      <c r="P173" s="159">
        <f>SUM(P172)</f>
        <v>6000000</v>
      </c>
      <c r="Q173" s="159">
        <f>SUM(Q172)</f>
        <v>3237409.6</v>
      </c>
      <c r="R173" s="159">
        <f>SUM(R172)</f>
        <v>2762590.4</v>
      </c>
      <c r="S173" s="159">
        <f>SUM(S172)</f>
        <v>3237409.6</v>
      </c>
      <c r="T173" s="159">
        <f>SUM(T172)</f>
        <v>0</v>
      </c>
      <c r="U173" s="160"/>
      <c r="V173" s="160"/>
      <c r="W173" s="160"/>
      <c r="X173" s="160"/>
      <c r="Y173" s="160"/>
      <c r="Z173" s="160"/>
    </row>
    <row r="174" spans="2:26" s="9" customFormat="1" ht="48" x14ac:dyDescent="0.2">
      <c r="B174" s="52" t="s">
        <v>154</v>
      </c>
      <c r="C174" s="52" t="s">
        <v>154</v>
      </c>
      <c r="D174" s="55" t="s">
        <v>155</v>
      </c>
      <c r="E174" s="150" t="s">
        <v>281</v>
      </c>
      <c r="F174" s="65" t="s">
        <v>265</v>
      </c>
      <c r="G174" s="17">
        <v>1</v>
      </c>
      <c r="H174" s="59">
        <v>1234112397</v>
      </c>
      <c r="I174" s="17">
        <v>1</v>
      </c>
      <c r="J174" s="59">
        <v>1450000000</v>
      </c>
      <c r="K174" s="28">
        <v>1</v>
      </c>
      <c r="L174" s="29" t="s">
        <v>284</v>
      </c>
      <c r="M174" s="61">
        <v>1286045874</v>
      </c>
      <c r="N174" s="26">
        <f t="shared" si="15"/>
        <v>1286045874</v>
      </c>
      <c r="O174" s="54">
        <f t="shared" si="16"/>
        <v>-0.11307181103448272</v>
      </c>
      <c r="P174" s="168">
        <f>1000000000+286045874</f>
        <v>1286045874</v>
      </c>
      <c r="Q174" s="140">
        <f t="shared" ref="Q174" si="17">+P174</f>
        <v>1286045874</v>
      </c>
      <c r="R174" s="141">
        <f t="shared" ref="R174:R183" si="18">+P174-Q174</f>
        <v>0</v>
      </c>
      <c r="S174" s="140">
        <f>86292488+15651183+65295113+129507596+20741030+42452934+22515709+34909911+80+78279471+16934181+11402720+26062640+54437016+21305302+31199974-420643+7752204+11498251+5253524+3873687+8807511+13214656+1862297+8403667-1948624+3218085-1985104+1413901-906888+9922940-4854443+16945434+7301592+6699848-3669799+8359068-718580+3746937-2034878+943882+10374242+13234556+15787481+33048659</f>
        <v>832110811</v>
      </c>
      <c r="T174" s="141">
        <f>+Q174-S174</f>
        <v>453935063</v>
      </c>
      <c r="U174" s="173" t="s">
        <v>633</v>
      </c>
      <c r="V174" s="173"/>
      <c r="W174" s="53"/>
      <c r="X174" s="173"/>
      <c r="Y174" s="53"/>
      <c r="Z174" s="173"/>
    </row>
    <row r="175" spans="2:26" s="176" customFormat="1" ht="24" x14ac:dyDescent="0.2">
      <c r="B175" s="52" t="s">
        <v>154</v>
      </c>
      <c r="C175" s="52" t="s">
        <v>154</v>
      </c>
      <c r="D175" s="55" t="s">
        <v>155</v>
      </c>
      <c r="E175" s="142" t="s">
        <v>441</v>
      </c>
      <c r="F175" s="143"/>
      <c r="G175" s="144"/>
      <c r="H175" s="145"/>
      <c r="I175" s="144"/>
      <c r="J175" s="145"/>
      <c r="K175" s="146"/>
      <c r="L175" s="144"/>
      <c r="M175" s="147"/>
      <c r="N175" s="148"/>
      <c r="O175" s="149"/>
      <c r="P175" s="51">
        <v>10430000000</v>
      </c>
      <c r="Q175" s="86">
        <f>1150000000+323790061+547316976+905216000+942573726+714361133+860282708+537588347+917044711+826752765</f>
        <v>7724926427</v>
      </c>
      <c r="R175" s="175">
        <f t="shared" si="18"/>
        <v>2705073573</v>
      </c>
      <c r="S175" s="86">
        <f>1150000000+323790061+547316976+905216000+942573726+714361133+860282708+537588347+917044711</f>
        <v>6898173662</v>
      </c>
      <c r="T175" s="175">
        <f t="shared" ref="T175:T183" si="19">+Q175-S175</f>
        <v>826752765</v>
      </c>
      <c r="U175" s="88"/>
      <c r="V175" s="88"/>
      <c r="W175" s="88"/>
      <c r="X175" s="88"/>
      <c r="Y175" s="88"/>
      <c r="Z175" s="211"/>
    </row>
    <row r="176" spans="2:26" s="176" customFormat="1" x14ac:dyDescent="0.2">
      <c r="B176" s="151"/>
      <c r="C176" s="151"/>
      <c r="D176" s="152"/>
      <c r="E176" s="174">
        <f>7730284473-S176</f>
        <v>0</v>
      </c>
      <c r="F176" s="154"/>
      <c r="G176" s="155"/>
      <c r="H176" s="156"/>
      <c r="I176" s="155"/>
      <c r="J176" s="156"/>
      <c r="K176" s="157"/>
      <c r="L176" s="155"/>
      <c r="M176" s="158"/>
      <c r="N176" s="136"/>
      <c r="O176" s="137"/>
      <c r="P176" s="159">
        <f>SUM(P174:P175)</f>
        <v>11716045874</v>
      </c>
      <c r="Q176" s="159">
        <f>SUM(Q174:Q175)</f>
        <v>9010972301</v>
      </c>
      <c r="R176" s="159">
        <f>SUM(R174:R175)</f>
        <v>2705073573</v>
      </c>
      <c r="S176" s="159">
        <f>SUM(S174:S175)</f>
        <v>7730284473</v>
      </c>
      <c r="T176" s="159">
        <f>SUM(T174:T175)</f>
        <v>1280687828</v>
      </c>
      <c r="U176" s="160"/>
      <c r="V176" s="160"/>
      <c r="W176" s="160"/>
      <c r="X176" s="160"/>
      <c r="Y176" s="160"/>
      <c r="Z176" s="160"/>
    </row>
    <row r="177" spans="2:26" s="9" customFormat="1" ht="22.5" x14ac:dyDescent="0.2">
      <c r="B177" s="123" t="s">
        <v>444</v>
      </c>
      <c r="C177" s="123" t="s">
        <v>444</v>
      </c>
      <c r="D177" s="162" t="s">
        <v>445</v>
      </c>
      <c r="E177" s="150" t="s">
        <v>439</v>
      </c>
      <c r="F177" s="65"/>
      <c r="G177" s="17"/>
      <c r="H177" s="59"/>
      <c r="I177" s="17"/>
      <c r="J177" s="59"/>
      <c r="K177" s="28"/>
      <c r="L177" s="29"/>
      <c r="M177" s="61"/>
      <c r="N177" s="26"/>
      <c r="O177" s="54"/>
      <c r="P177" s="168">
        <v>40932000</v>
      </c>
      <c r="Q177" s="140">
        <f t="shared" ref="Q177:Q183" si="20">+P177</f>
        <v>40932000</v>
      </c>
      <c r="R177" s="141">
        <f t="shared" si="18"/>
        <v>0</v>
      </c>
      <c r="S177" s="140">
        <f>17847588+1487299+2974598</f>
        <v>22309485</v>
      </c>
      <c r="T177" s="141">
        <f t="shared" si="19"/>
        <v>18622515</v>
      </c>
      <c r="U177" s="53"/>
      <c r="V177" s="53"/>
      <c r="W177" s="53"/>
      <c r="X177" s="53"/>
      <c r="Y177" s="53"/>
      <c r="Z177" s="53"/>
    </row>
    <row r="178" spans="2:26" s="9" customFormat="1" x14ac:dyDescent="0.2">
      <c r="B178" s="177" t="s">
        <v>446</v>
      </c>
      <c r="C178" s="177" t="s">
        <v>446</v>
      </c>
      <c r="D178" s="162" t="s">
        <v>447</v>
      </c>
      <c r="E178" s="150" t="s">
        <v>439</v>
      </c>
      <c r="F178" s="65"/>
      <c r="G178" s="17"/>
      <c r="H178" s="59"/>
      <c r="I178" s="17"/>
      <c r="J178" s="59"/>
      <c r="K178" s="28"/>
      <c r="L178" s="29"/>
      <c r="M178" s="61"/>
      <c r="N178" s="26"/>
      <c r="O178" s="54"/>
      <c r="P178" s="168">
        <v>310681294.70999998</v>
      </c>
      <c r="Q178" s="140">
        <f t="shared" si="20"/>
        <v>310681294.70999998</v>
      </c>
      <c r="R178" s="141">
        <f t="shared" si="18"/>
        <v>0</v>
      </c>
      <c r="S178" s="140">
        <v>310681294.70999998</v>
      </c>
      <c r="T178" s="141">
        <f t="shared" si="19"/>
        <v>0</v>
      </c>
      <c r="U178" s="53"/>
      <c r="V178" s="53"/>
      <c r="W178" s="53"/>
      <c r="X178" s="53"/>
      <c r="Y178" s="53"/>
      <c r="Z178" s="53"/>
    </row>
    <row r="179" spans="2:26" s="9" customFormat="1" x14ac:dyDescent="0.2">
      <c r="B179" s="177" t="s">
        <v>448</v>
      </c>
      <c r="C179" s="177" t="s">
        <v>448</v>
      </c>
      <c r="D179" s="162" t="s">
        <v>449</v>
      </c>
      <c r="E179" s="150" t="s">
        <v>439</v>
      </c>
      <c r="F179" s="65"/>
      <c r="G179" s="17"/>
      <c r="H179" s="59"/>
      <c r="I179" s="17"/>
      <c r="J179" s="59"/>
      <c r="K179" s="28"/>
      <c r="L179" s="29"/>
      <c r="M179" s="61"/>
      <c r="N179" s="26"/>
      <c r="O179" s="54"/>
      <c r="P179" s="168">
        <v>229318705.28999999</v>
      </c>
      <c r="Q179" s="140">
        <v>229318705.28999999</v>
      </c>
      <c r="R179" s="141">
        <f t="shared" si="18"/>
        <v>0</v>
      </c>
      <c r="S179" s="140">
        <v>103833110</v>
      </c>
      <c r="T179" s="141">
        <f t="shared" si="19"/>
        <v>125485595.28999999</v>
      </c>
      <c r="U179" s="53"/>
      <c r="V179" s="53"/>
      <c r="W179" s="53"/>
      <c r="X179" s="53"/>
      <c r="Y179" s="53"/>
      <c r="Z179" s="53"/>
    </row>
    <row r="180" spans="2:26" s="176" customFormat="1" x14ac:dyDescent="0.2">
      <c r="B180" s="178"/>
      <c r="C180" s="178"/>
      <c r="D180" s="164"/>
      <c r="E180" s="163"/>
      <c r="F180" s="154"/>
      <c r="G180" s="155"/>
      <c r="H180" s="156"/>
      <c r="I180" s="155"/>
      <c r="J180" s="156"/>
      <c r="K180" s="157"/>
      <c r="L180" s="155"/>
      <c r="M180" s="158"/>
      <c r="N180" s="136"/>
      <c r="O180" s="137"/>
      <c r="P180" s="159">
        <f>SUM(P177:P179)</f>
        <v>580932000</v>
      </c>
      <c r="Q180" s="159">
        <f>SUM(Q177:Q179)</f>
        <v>580932000</v>
      </c>
      <c r="R180" s="159">
        <f>SUM(R177:R179)</f>
        <v>0</v>
      </c>
      <c r="S180" s="159">
        <f>SUM(S177:S179)</f>
        <v>436823889.70999998</v>
      </c>
      <c r="T180" s="159">
        <f>SUM(T177:T179)</f>
        <v>144108110.28999999</v>
      </c>
      <c r="U180" s="160"/>
      <c r="V180" s="160"/>
      <c r="W180" s="160"/>
      <c r="X180" s="160"/>
      <c r="Y180" s="160"/>
      <c r="Z180" s="160"/>
    </row>
    <row r="181" spans="2:26" s="9" customFormat="1" ht="60" x14ac:dyDescent="0.2">
      <c r="B181" s="52" t="s">
        <v>156</v>
      </c>
      <c r="C181" s="52" t="s">
        <v>156</v>
      </c>
      <c r="D181" s="55" t="s">
        <v>157</v>
      </c>
      <c r="E181" s="150" t="s">
        <v>282</v>
      </c>
      <c r="F181" s="65" t="s">
        <v>252</v>
      </c>
      <c r="G181" s="17">
        <v>1</v>
      </c>
      <c r="H181" s="59">
        <v>68871443</v>
      </c>
      <c r="I181" s="17">
        <v>1</v>
      </c>
      <c r="J181" s="59">
        <v>69799648</v>
      </c>
      <c r="K181" s="28">
        <v>1</v>
      </c>
      <c r="L181" s="29" t="s">
        <v>284</v>
      </c>
      <c r="M181" s="61">
        <v>73000000</v>
      </c>
      <c r="N181" s="26">
        <f t="shared" si="15"/>
        <v>73000000</v>
      </c>
      <c r="O181" s="54">
        <f t="shared" si="16"/>
        <v>4.5850546409632376E-2</v>
      </c>
      <c r="P181" s="168">
        <v>73000000</v>
      </c>
      <c r="Q181" s="140">
        <f>+P181</f>
        <v>73000000</v>
      </c>
      <c r="R181" s="141">
        <f t="shared" si="18"/>
        <v>0</v>
      </c>
      <c r="S181" s="140">
        <v>69638114</v>
      </c>
      <c r="T181" s="141">
        <f t="shared" si="19"/>
        <v>3361886</v>
      </c>
      <c r="U181" s="53">
        <v>9323</v>
      </c>
      <c r="V181" s="53"/>
      <c r="W181" s="53"/>
      <c r="X181" s="53"/>
      <c r="Y181" s="53"/>
      <c r="Z181" s="53"/>
    </row>
    <row r="182" spans="2:26" s="9" customFormat="1" x14ac:dyDescent="0.2">
      <c r="B182" s="52" t="s">
        <v>757</v>
      </c>
      <c r="C182" s="52" t="s">
        <v>757</v>
      </c>
      <c r="D182" s="55" t="s">
        <v>758</v>
      </c>
      <c r="E182" s="150" t="s">
        <v>758</v>
      </c>
      <c r="F182" s="65"/>
      <c r="G182" s="17"/>
      <c r="H182" s="59"/>
      <c r="I182" s="17"/>
      <c r="J182" s="59"/>
      <c r="K182" s="28"/>
      <c r="L182" s="29"/>
      <c r="M182" s="61"/>
      <c r="N182" s="26"/>
      <c r="O182" s="54"/>
      <c r="P182" s="168">
        <v>50000</v>
      </c>
      <c r="Q182" s="140">
        <v>50000</v>
      </c>
      <c r="R182" s="141">
        <f t="shared" si="18"/>
        <v>0</v>
      </c>
      <c r="S182" s="140">
        <v>50000</v>
      </c>
      <c r="T182" s="141">
        <f t="shared" si="19"/>
        <v>0</v>
      </c>
      <c r="U182" s="53">
        <v>16323</v>
      </c>
      <c r="V182" s="53"/>
      <c r="W182" s="53"/>
      <c r="X182" s="53"/>
      <c r="Y182" s="53"/>
      <c r="Z182" s="53"/>
    </row>
    <row r="183" spans="2:26" s="9" customFormat="1" ht="36" x14ac:dyDescent="0.2">
      <c r="B183" s="52" t="s">
        <v>158</v>
      </c>
      <c r="C183" s="52" t="s">
        <v>158</v>
      </c>
      <c r="D183" s="55" t="s">
        <v>159</v>
      </c>
      <c r="E183" s="150" t="s">
        <v>283</v>
      </c>
      <c r="F183" s="65" t="s">
        <v>228</v>
      </c>
      <c r="G183" s="17">
        <v>260</v>
      </c>
      <c r="H183" s="59">
        <v>16833096</v>
      </c>
      <c r="I183" s="17">
        <v>260</v>
      </c>
      <c r="J183" s="59">
        <v>19815110</v>
      </c>
      <c r="K183" s="28">
        <v>280</v>
      </c>
      <c r="L183" s="29" t="s">
        <v>285</v>
      </c>
      <c r="M183" s="61">
        <v>80000</v>
      </c>
      <c r="N183" s="26">
        <f t="shared" si="15"/>
        <v>22400000</v>
      </c>
      <c r="O183" s="54">
        <f t="shared" si="16"/>
        <v>0.13045044917742077</v>
      </c>
      <c r="P183" s="168">
        <v>22400000</v>
      </c>
      <c r="Q183" s="140">
        <f t="shared" si="20"/>
        <v>22400000</v>
      </c>
      <c r="R183" s="141">
        <f t="shared" si="18"/>
        <v>0</v>
      </c>
      <c r="S183" s="140">
        <v>21810408</v>
      </c>
      <c r="T183" s="141">
        <f t="shared" si="19"/>
        <v>589592</v>
      </c>
      <c r="U183" s="53">
        <v>9423</v>
      </c>
      <c r="V183" s="53"/>
      <c r="W183" s="53"/>
      <c r="X183" s="53"/>
      <c r="Y183" s="53"/>
      <c r="Z183" s="53"/>
    </row>
    <row r="184" spans="2:26" s="176" customFormat="1" x14ac:dyDescent="0.25">
      <c r="B184" s="160"/>
      <c r="C184" s="179"/>
      <c r="D184" s="155"/>
      <c r="E184" s="155"/>
      <c r="F184" s="180"/>
      <c r="G184" s="155"/>
      <c r="H184" s="156"/>
      <c r="I184" s="155"/>
      <c r="J184" s="156"/>
      <c r="K184" s="157"/>
      <c r="L184" s="155"/>
      <c r="M184" s="181"/>
      <c r="N184" s="136">
        <f t="shared" si="15"/>
        <v>0</v>
      </c>
      <c r="O184" s="137" t="e">
        <f t="shared" si="16"/>
        <v>#DIV/0!</v>
      </c>
      <c r="P184" s="159">
        <f>SUM(P181:P183)</f>
        <v>95450000</v>
      </c>
      <c r="Q184" s="159">
        <f>SUM(Q181:Q183)</f>
        <v>95450000</v>
      </c>
      <c r="R184" s="159">
        <f>SUM(R181:R183)</f>
        <v>0</v>
      </c>
      <c r="S184" s="159">
        <f>SUM(S181:S183)</f>
        <v>91498522</v>
      </c>
      <c r="T184" s="159">
        <f>SUM(T181:T183)</f>
        <v>3951478</v>
      </c>
      <c r="U184" s="161"/>
      <c r="V184" s="161"/>
      <c r="W184" s="161"/>
      <c r="X184" s="161"/>
      <c r="Y184" s="161"/>
      <c r="Z184" s="161"/>
    </row>
    <row r="185" spans="2:26" s="176" customFormat="1" x14ac:dyDescent="0.25">
      <c r="B185" s="229"/>
      <c r="C185" s="182"/>
      <c r="D185" s="182"/>
      <c r="E185" s="205"/>
      <c r="F185" s="183"/>
      <c r="G185" s="182"/>
      <c r="H185" s="184"/>
      <c r="I185" s="182"/>
      <c r="J185" s="184"/>
      <c r="K185" s="185"/>
      <c r="L185" s="182"/>
      <c r="M185" s="186"/>
      <c r="N185" s="187">
        <f t="shared" si="15"/>
        <v>0</v>
      </c>
      <c r="O185" s="188" t="e">
        <f t="shared" si="16"/>
        <v>#DIV/0!</v>
      </c>
      <c r="P185" s="189">
        <f>+P184+P180+P176+P173+P171+P168+P164+P160+P147+P141+P139+P128+P126+P122+P120+P117+P114+P112+P107+P99+P96+P93+P90+P84+P74+P67+P65+P55+P52+P45+P41+P37+P35+P27+P23+P19+P17+P12+P8+P29+P124+P57</f>
        <v>60194548475</v>
      </c>
      <c r="Q185" s="189">
        <f>+Q184+Q180+Q176+Q173+Q171+Q168+Q164+Q160+Q147+Q141+Q139+Q128+Q126+Q122+Q120+Q117+Q114+Q112+Q107+Q99+Q96+Q93+Q90+Q84+Q74+Q67+Q65+Q55+Q52+Q45+Q41+Q37+Q35+Q27+Q23+Q19+Q17+Q12+Q8+Q29+Q124+Q57</f>
        <v>57107421711.189995</v>
      </c>
      <c r="R185" s="189">
        <f>+R184+R180+R176+R173+R171+R168+R164+R160+R147+R141+R139+R128+R126+R122+R120+R117+R114+R112+R107+R99+R96+R93+R90+R84+R74+R67+R65+R55+R52+R45+R41+R37+R35+R27+R23+R19+R17+R12+R8+R29+R124+R57</f>
        <v>3087126763.8100004</v>
      </c>
      <c r="S185" s="189">
        <f>+S184+S180+S176+S173+S171+S168+S164+S160+S147+S141+S139+S128+S126+S122+S120+S117+S114+S112+S107+S99+S96+S93+S90+S84+S74+S67+S65+S55+S52+S45+S41+S37+S35+S27+S23+S19+S17+S12+S8+S29+S124+S57</f>
        <v>52292317741.899994</v>
      </c>
      <c r="T185" s="247">
        <f>+T184+T180+T176+T173+T171+T168+T164+T160+T147+T141+T139+T128+T126+T122+T120+T117+T114+T112+T107+T99+T96+T93+T90+T84+T74+T67+T65+T55+T52+T45+T41+T37+T35+T27+T23+T19+T17+T12+T8+T29+T124+T57</f>
        <v>4815103969.29</v>
      </c>
      <c r="U185" s="190"/>
      <c r="V185" s="190"/>
      <c r="W185" s="190"/>
      <c r="X185" s="190"/>
      <c r="Y185" s="190"/>
      <c r="Z185" s="190"/>
    </row>
    <row r="186" spans="2:26" s="9" customFormat="1" x14ac:dyDescent="0.25">
      <c r="B186" s="53"/>
      <c r="C186" s="17"/>
      <c r="D186" s="17"/>
      <c r="E186" s="17"/>
      <c r="F186" s="66"/>
      <c r="G186" s="17"/>
      <c r="H186" s="59"/>
      <c r="I186" s="17"/>
      <c r="J186" s="59"/>
      <c r="K186" s="28"/>
      <c r="L186" s="29"/>
      <c r="M186" s="30"/>
      <c r="N186" s="26">
        <f t="shared" si="15"/>
        <v>0</v>
      </c>
      <c r="O186" s="54" t="e">
        <f t="shared" si="16"/>
        <v>#DIV/0!</v>
      </c>
      <c r="P186" s="168"/>
      <c r="Q186" s="100"/>
      <c r="R186" s="100"/>
      <c r="S186" s="100"/>
      <c r="T186" s="100"/>
    </row>
    <row r="187" spans="2:26" s="9" customFormat="1" x14ac:dyDescent="0.25">
      <c r="B187" s="53"/>
      <c r="C187" s="17"/>
      <c r="D187" s="17"/>
      <c r="E187" s="17"/>
      <c r="F187" s="66"/>
      <c r="G187" s="17"/>
      <c r="H187" s="59"/>
      <c r="I187" s="17"/>
      <c r="J187" s="59"/>
      <c r="K187" s="28"/>
      <c r="L187" s="29"/>
      <c r="M187" s="30"/>
      <c r="N187" s="26">
        <f t="shared" si="15"/>
        <v>0</v>
      </c>
      <c r="O187" s="54" t="e">
        <f t="shared" si="16"/>
        <v>#DIV/0!</v>
      </c>
      <c r="P187" s="168"/>
      <c r="Q187" s="100"/>
      <c r="R187" s="100"/>
      <c r="S187" s="100"/>
      <c r="T187" s="100"/>
    </row>
    <row r="188" spans="2:26" s="9" customFormat="1" x14ac:dyDescent="0.25">
      <c r="B188" s="53"/>
      <c r="C188" s="17"/>
      <c r="D188" s="17"/>
      <c r="E188" s="17"/>
      <c r="F188" s="66"/>
      <c r="G188" s="17"/>
      <c r="H188" s="59"/>
      <c r="I188" s="17"/>
      <c r="J188" s="59"/>
      <c r="K188" s="28"/>
      <c r="L188" s="29"/>
      <c r="M188" s="30"/>
      <c r="N188" s="26">
        <f t="shared" si="15"/>
        <v>0</v>
      </c>
      <c r="O188" s="54" t="e">
        <f t="shared" si="16"/>
        <v>#DIV/0!</v>
      </c>
      <c r="P188" s="168"/>
      <c r="Q188" s="100"/>
      <c r="R188" s="100"/>
      <c r="S188" s="100"/>
      <c r="T188" s="100"/>
    </row>
    <row r="189" spans="2:26" s="9" customFormat="1" x14ac:dyDescent="0.25">
      <c r="B189" s="53"/>
      <c r="C189" s="17"/>
      <c r="D189" s="17"/>
      <c r="E189" s="17"/>
      <c r="F189" s="66"/>
      <c r="G189" s="17"/>
      <c r="H189" s="59"/>
      <c r="I189" s="17"/>
      <c r="J189" s="59"/>
      <c r="K189" s="28"/>
      <c r="L189" s="29"/>
      <c r="M189" s="30"/>
      <c r="N189" s="26">
        <f t="shared" si="15"/>
        <v>0</v>
      </c>
      <c r="O189" s="54" t="e">
        <f t="shared" si="16"/>
        <v>#DIV/0!</v>
      </c>
      <c r="P189" s="168"/>
      <c r="Q189" s="100"/>
      <c r="R189" s="100"/>
      <c r="S189" s="100"/>
      <c r="T189" s="100"/>
    </row>
    <row r="190" spans="2:26" s="9" customFormat="1" x14ac:dyDescent="0.25">
      <c r="B190" s="53"/>
      <c r="C190" s="17"/>
      <c r="D190" s="17"/>
      <c r="E190" s="17"/>
      <c r="F190" s="66"/>
      <c r="G190" s="17"/>
      <c r="H190" s="59"/>
      <c r="I190" s="17"/>
      <c r="J190" s="59"/>
      <c r="K190" s="28"/>
      <c r="L190" s="29"/>
      <c r="M190" s="30"/>
      <c r="N190" s="26">
        <f t="shared" si="15"/>
        <v>0</v>
      </c>
      <c r="O190" s="54" t="e">
        <f t="shared" si="16"/>
        <v>#DIV/0!</v>
      </c>
      <c r="P190" s="168"/>
      <c r="Q190" s="100"/>
      <c r="R190" s="100"/>
      <c r="S190" s="100"/>
      <c r="T190" s="100"/>
    </row>
    <row r="191" spans="2:26" s="9" customFormat="1" x14ac:dyDescent="0.25">
      <c r="B191" s="53"/>
      <c r="C191" s="17"/>
      <c r="D191" s="17"/>
      <c r="E191" s="17"/>
      <c r="F191" s="66"/>
      <c r="G191" s="17"/>
      <c r="H191" s="59"/>
      <c r="I191" s="17"/>
      <c r="J191" s="59"/>
      <c r="K191" s="28"/>
      <c r="L191" s="29"/>
      <c r="M191" s="30"/>
      <c r="N191" s="26">
        <f t="shared" si="15"/>
        <v>0</v>
      </c>
      <c r="O191" s="54" t="e">
        <f t="shared" si="16"/>
        <v>#DIV/0!</v>
      </c>
      <c r="P191" s="168"/>
      <c r="Q191" s="100"/>
      <c r="R191" s="100"/>
      <c r="S191" s="100"/>
      <c r="T191" s="100"/>
    </row>
    <row r="192" spans="2:26" s="9" customFormat="1" x14ac:dyDescent="0.25">
      <c r="B192" s="53"/>
      <c r="C192" s="17"/>
      <c r="D192" s="17"/>
      <c r="E192" s="17"/>
      <c r="F192" s="66"/>
      <c r="G192" s="17"/>
      <c r="H192" s="59"/>
      <c r="I192" s="17"/>
      <c r="J192" s="59"/>
      <c r="K192" s="28"/>
      <c r="L192" s="29"/>
      <c r="M192" s="30"/>
      <c r="N192" s="26">
        <f t="shared" si="15"/>
        <v>0</v>
      </c>
      <c r="O192" s="54" t="e">
        <f t="shared" si="16"/>
        <v>#DIV/0!</v>
      </c>
      <c r="P192" s="168"/>
      <c r="Q192" s="100"/>
      <c r="R192" s="100"/>
      <c r="S192" s="100"/>
      <c r="T192" s="100"/>
    </row>
    <row r="193" spans="2:20" s="9" customFormat="1" x14ac:dyDescent="0.25">
      <c r="B193" s="53"/>
      <c r="C193" s="17"/>
      <c r="D193" s="17"/>
      <c r="E193" s="17"/>
      <c r="F193" s="66"/>
      <c r="G193" s="17"/>
      <c r="H193" s="59"/>
      <c r="I193" s="17"/>
      <c r="J193" s="59"/>
      <c r="K193" s="28"/>
      <c r="L193" s="29"/>
      <c r="M193" s="30"/>
      <c r="N193" s="26">
        <f t="shared" si="15"/>
        <v>0</v>
      </c>
      <c r="O193" s="54" t="e">
        <f t="shared" si="16"/>
        <v>#DIV/0!</v>
      </c>
      <c r="P193" s="168"/>
      <c r="Q193" s="100"/>
      <c r="R193" s="100"/>
      <c r="S193" s="100"/>
      <c r="T193" s="100"/>
    </row>
    <row r="194" spans="2:20" s="9" customFormat="1" x14ac:dyDescent="0.25">
      <c r="B194" s="53"/>
      <c r="C194" s="17"/>
      <c r="D194" s="17"/>
      <c r="E194" s="17"/>
      <c r="F194" s="66"/>
      <c r="G194" s="17"/>
      <c r="H194" s="59"/>
      <c r="I194" s="17"/>
      <c r="J194" s="59"/>
      <c r="K194" s="28"/>
      <c r="L194" s="29"/>
      <c r="M194" s="30"/>
      <c r="N194" s="26">
        <f t="shared" si="15"/>
        <v>0</v>
      </c>
      <c r="O194" s="54" t="e">
        <f t="shared" si="16"/>
        <v>#DIV/0!</v>
      </c>
      <c r="P194" s="168"/>
      <c r="Q194" s="100"/>
      <c r="R194" s="100"/>
      <c r="S194" s="100"/>
      <c r="T194" s="100"/>
    </row>
    <row r="195" spans="2:20" s="9" customFormat="1" x14ac:dyDescent="0.25">
      <c r="B195" s="53"/>
      <c r="C195" s="17"/>
      <c r="D195" s="17"/>
      <c r="E195" s="17"/>
      <c r="F195" s="66"/>
      <c r="G195" s="17"/>
      <c r="H195" s="59"/>
      <c r="I195" s="17"/>
      <c r="J195" s="59"/>
      <c r="K195" s="28"/>
      <c r="L195" s="29"/>
      <c r="M195" s="30"/>
      <c r="N195" s="26">
        <f t="shared" si="15"/>
        <v>0</v>
      </c>
      <c r="O195" s="54" t="e">
        <f t="shared" si="16"/>
        <v>#DIV/0!</v>
      </c>
      <c r="P195" s="168"/>
      <c r="Q195" s="100"/>
      <c r="R195" s="100"/>
      <c r="S195" s="100"/>
      <c r="T195" s="100"/>
    </row>
    <row r="196" spans="2:20" s="9" customFormat="1" x14ac:dyDescent="0.25">
      <c r="B196" s="53"/>
      <c r="C196" s="17"/>
      <c r="D196" s="17"/>
      <c r="E196" s="17"/>
      <c r="F196" s="66"/>
      <c r="G196" s="17"/>
      <c r="H196" s="59"/>
      <c r="I196" s="17"/>
      <c r="J196" s="59"/>
      <c r="K196" s="28"/>
      <c r="L196" s="29"/>
      <c r="M196" s="30"/>
      <c r="N196" s="26">
        <f t="shared" si="15"/>
        <v>0</v>
      </c>
      <c r="O196" s="54" t="e">
        <f t="shared" si="16"/>
        <v>#DIV/0!</v>
      </c>
      <c r="P196" s="168"/>
      <c r="Q196" s="100"/>
      <c r="R196" s="100"/>
      <c r="S196" s="100"/>
      <c r="T196" s="100"/>
    </row>
    <row r="197" spans="2:20" s="9" customFormat="1" x14ac:dyDescent="0.25">
      <c r="B197" s="53"/>
      <c r="C197" s="17"/>
      <c r="D197" s="17"/>
      <c r="E197" s="17"/>
      <c r="F197" s="66"/>
      <c r="G197" s="17"/>
      <c r="H197" s="59"/>
      <c r="I197" s="17"/>
      <c r="J197" s="59"/>
      <c r="K197" s="28"/>
      <c r="L197" s="29"/>
      <c r="M197" s="30"/>
      <c r="N197" s="26">
        <f t="shared" si="15"/>
        <v>0</v>
      </c>
      <c r="O197" s="54" t="e">
        <f t="shared" si="16"/>
        <v>#DIV/0!</v>
      </c>
      <c r="P197" s="168"/>
      <c r="Q197" s="100"/>
      <c r="R197" s="100"/>
      <c r="S197" s="100"/>
      <c r="T197" s="100"/>
    </row>
    <row r="198" spans="2:20" s="9" customFormat="1" x14ac:dyDescent="0.25">
      <c r="B198" s="53"/>
      <c r="C198" s="17"/>
      <c r="D198" s="17"/>
      <c r="E198" s="17"/>
      <c r="F198" s="66"/>
      <c r="G198" s="17"/>
      <c r="H198" s="59"/>
      <c r="I198" s="17"/>
      <c r="J198" s="59"/>
      <c r="K198" s="28"/>
      <c r="L198" s="29"/>
      <c r="M198" s="30"/>
      <c r="N198" s="26">
        <f t="shared" si="15"/>
        <v>0</v>
      </c>
      <c r="O198" s="54" t="e">
        <f t="shared" si="16"/>
        <v>#DIV/0!</v>
      </c>
      <c r="P198" s="168"/>
      <c r="Q198" s="100"/>
      <c r="R198" s="100"/>
      <c r="S198" s="100"/>
      <c r="T198" s="100"/>
    </row>
    <row r="199" spans="2:20" s="9" customFormat="1" x14ac:dyDescent="0.25">
      <c r="B199" s="53"/>
      <c r="C199" s="17"/>
      <c r="D199" s="17"/>
      <c r="E199" s="17"/>
      <c r="F199" s="66"/>
      <c r="G199" s="17"/>
      <c r="H199" s="59"/>
      <c r="I199" s="17"/>
      <c r="J199" s="59"/>
      <c r="K199" s="28"/>
      <c r="L199" s="29"/>
      <c r="M199" s="30"/>
      <c r="N199" s="26">
        <f t="shared" si="15"/>
        <v>0</v>
      </c>
      <c r="O199" s="54" t="e">
        <f t="shared" si="16"/>
        <v>#DIV/0!</v>
      </c>
      <c r="P199" s="168"/>
      <c r="Q199" s="100"/>
      <c r="R199" s="100"/>
      <c r="S199" s="100"/>
      <c r="T199" s="100"/>
    </row>
    <row r="200" spans="2:20" s="9" customFormat="1" x14ac:dyDescent="0.25">
      <c r="B200" s="53"/>
      <c r="C200" s="17"/>
      <c r="D200" s="17"/>
      <c r="E200" s="17"/>
      <c r="F200" s="66"/>
      <c r="G200" s="17"/>
      <c r="H200" s="59"/>
      <c r="I200" s="17"/>
      <c r="J200" s="59"/>
      <c r="K200" s="28"/>
      <c r="L200" s="29"/>
      <c r="M200" s="30"/>
      <c r="N200" s="26">
        <f t="shared" si="15"/>
        <v>0</v>
      </c>
      <c r="O200" s="54" t="e">
        <f t="shared" si="16"/>
        <v>#DIV/0!</v>
      </c>
      <c r="P200" s="168"/>
      <c r="Q200" s="100"/>
      <c r="R200" s="100"/>
      <c r="S200" s="100"/>
      <c r="T200" s="100"/>
    </row>
    <row r="201" spans="2:20" s="9" customFormat="1" x14ac:dyDescent="0.25">
      <c r="B201" s="53"/>
      <c r="C201" s="17"/>
      <c r="D201" s="17"/>
      <c r="E201" s="17"/>
      <c r="F201" s="66"/>
      <c r="G201" s="17"/>
      <c r="H201" s="59"/>
      <c r="I201" s="17"/>
      <c r="J201" s="59"/>
      <c r="K201" s="28"/>
      <c r="L201" s="29"/>
      <c r="M201" s="30"/>
      <c r="N201" s="26">
        <f t="shared" si="15"/>
        <v>0</v>
      </c>
      <c r="O201" s="54" t="e">
        <f t="shared" si="16"/>
        <v>#DIV/0!</v>
      </c>
      <c r="P201" s="168"/>
      <c r="Q201" s="100"/>
      <c r="R201" s="100"/>
      <c r="S201" s="100"/>
      <c r="T201" s="100"/>
    </row>
    <row r="202" spans="2:20" s="9" customFormat="1" x14ac:dyDescent="0.25">
      <c r="B202" s="53"/>
      <c r="C202" s="17"/>
      <c r="D202" s="17"/>
      <c r="E202" s="17"/>
      <c r="F202" s="66"/>
      <c r="G202" s="17"/>
      <c r="H202" s="59"/>
      <c r="I202" s="17"/>
      <c r="J202" s="59"/>
      <c r="K202" s="28"/>
      <c r="L202" s="29"/>
      <c r="M202" s="30"/>
      <c r="N202" s="26">
        <f t="shared" si="15"/>
        <v>0</v>
      </c>
      <c r="O202" s="54" t="e">
        <f t="shared" si="16"/>
        <v>#DIV/0!</v>
      </c>
      <c r="P202" s="168"/>
      <c r="Q202" s="100"/>
      <c r="R202" s="100"/>
      <c r="S202" s="100"/>
      <c r="T202" s="100"/>
    </row>
    <row r="203" spans="2:20" s="9" customFormat="1" x14ac:dyDescent="0.25">
      <c r="B203" s="53"/>
      <c r="C203" s="17"/>
      <c r="D203" s="17"/>
      <c r="E203" s="17"/>
      <c r="F203" s="66"/>
      <c r="G203" s="17"/>
      <c r="H203" s="59"/>
      <c r="I203" s="17"/>
      <c r="J203" s="59"/>
      <c r="K203" s="28"/>
      <c r="L203" s="29"/>
      <c r="M203" s="30"/>
      <c r="N203" s="26">
        <f t="shared" si="15"/>
        <v>0</v>
      </c>
      <c r="O203" s="54" t="e">
        <f t="shared" si="16"/>
        <v>#DIV/0!</v>
      </c>
      <c r="P203" s="168"/>
      <c r="Q203" s="100"/>
      <c r="R203" s="100"/>
      <c r="S203" s="100"/>
      <c r="T203" s="100"/>
    </row>
    <row r="204" spans="2:20" s="9" customFormat="1" x14ac:dyDescent="0.25">
      <c r="B204" s="53"/>
      <c r="C204" s="17"/>
      <c r="D204" s="17"/>
      <c r="E204" s="17"/>
      <c r="F204" s="66"/>
      <c r="G204" s="17"/>
      <c r="H204" s="59"/>
      <c r="I204" s="17"/>
      <c r="J204" s="59"/>
      <c r="K204" s="28"/>
      <c r="L204" s="29"/>
      <c r="M204" s="30"/>
      <c r="N204" s="26">
        <f t="shared" si="15"/>
        <v>0</v>
      </c>
      <c r="O204" s="54" t="e">
        <f t="shared" si="16"/>
        <v>#DIV/0!</v>
      </c>
      <c r="P204" s="168"/>
      <c r="Q204" s="100"/>
      <c r="R204" s="100"/>
      <c r="S204" s="100"/>
      <c r="T204" s="100"/>
    </row>
    <row r="205" spans="2:20" s="9" customFormat="1" x14ac:dyDescent="0.25">
      <c r="B205" s="53"/>
      <c r="C205" s="17"/>
      <c r="D205" s="17"/>
      <c r="E205" s="17"/>
      <c r="F205" s="66"/>
      <c r="G205" s="17"/>
      <c r="H205" s="59"/>
      <c r="I205" s="17"/>
      <c r="J205" s="59"/>
      <c r="K205" s="28"/>
      <c r="L205" s="29"/>
      <c r="M205" s="30"/>
      <c r="N205" s="26">
        <f t="shared" si="15"/>
        <v>0</v>
      </c>
      <c r="O205" s="54" t="e">
        <f t="shared" si="16"/>
        <v>#DIV/0!</v>
      </c>
      <c r="P205" s="168"/>
      <c r="Q205" s="100"/>
      <c r="R205" s="100"/>
      <c r="S205" s="100"/>
      <c r="T205" s="100"/>
    </row>
    <row r="206" spans="2:20" s="9" customFormat="1" x14ac:dyDescent="0.25">
      <c r="B206" s="53"/>
      <c r="C206" s="17"/>
      <c r="D206" s="17"/>
      <c r="E206" s="17"/>
      <c r="F206" s="66"/>
      <c r="G206" s="17"/>
      <c r="H206" s="59"/>
      <c r="I206" s="17"/>
      <c r="J206" s="59"/>
      <c r="K206" s="28"/>
      <c r="L206" s="29"/>
      <c r="M206" s="30"/>
      <c r="N206" s="26">
        <f t="shared" si="15"/>
        <v>0</v>
      </c>
      <c r="O206" s="54" t="e">
        <f t="shared" si="16"/>
        <v>#DIV/0!</v>
      </c>
      <c r="P206" s="168"/>
      <c r="Q206" s="100"/>
      <c r="R206" s="100"/>
      <c r="S206" s="100"/>
      <c r="T206" s="100"/>
    </row>
    <row r="207" spans="2:20" s="9" customFormat="1" x14ac:dyDescent="0.25">
      <c r="B207" s="53"/>
      <c r="C207" s="17"/>
      <c r="D207" s="17"/>
      <c r="E207" s="17"/>
      <c r="F207" s="66"/>
      <c r="G207" s="17"/>
      <c r="H207" s="59"/>
      <c r="I207" s="17"/>
      <c r="J207" s="59"/>
      <c r="K207" s="28"/>
      <c r="L207" s="29"/>
      <c r="M207" s="30"/>
      <c r="N207" s="26">
        <f t="shared" si="15"/>
        <v>0</v>
      </c>
      <c r="O207" s="31" t="e">
        <f t="shared" si="16"/>
        <v>#DIV/0!</v>
      </c>
      <c r="P207" s="168"/>
      <c r="Q207" s="100"/>
      <c r="R207" s="100"/>
      <c r="S207" s="100"/>
      <c r="T207" s="100"/>
    </row>
    <row r="208" spans="2:20" s="9" customFormat="1" x14ac:dyDescent="0.25">
      <c r="B208" s="53"/>
      <c r="C208" s="17"/>
      <c r="D208" s="17"/>
      <c r="E208" s="17"/>
      <c r="F208" s="66"/>
      <c r="G208" s="17"/>
      <c r="H208" s="59"/>
      <c r="I208" s="17"/>
      <c r="J208" s="59"/>
      <c r="K208" s="28"/>
      <c r="L208" s="29"/>
      <c r="M208" s="30"/>
      <c r="N208" s="26">
        <f t="shared" si="15"/>
        <v>0</v>
      </c>
      <c r="O208" s="31" t="e">
        <f t="shared" si="16"/>
        <v>#DIV/0!</v>
      </c>
      <c r="P208" s="168"/>
      <c r="Q208" s="100"/>
      <c r="R208" s="100"/>
      <c r="S208" s="100"/>
      <c r="T208" s="100"/>
    </row>
    <row r="209" spans="2:20" s="9" customFormat="1" x14ac:dyDescent="0.25">
      <c r="B209" s="53"/>
      <c r="C209" s="17"/>
      <c r="D209" s="17"/>
      <c r="E209" s="17"/>
      <c r="F209" s="66"/>
      <c r="G209" s="17"/>
      <c r="H209" s="59"/>
      <c r="I209" s="17"/>
      <c r="J209" s="59"/>
      <c r="K209" s="28"/>
      <c r="L209" s="29"/>
      <c r="M209" s="30"/>
      <c r="N209" s="26">
        <f t="shared" si="15"/>
        <v>0</v>
      </c>
      <c r="O209" s="31" t="e">
        <f t="shared" si="16"/>
        <v>#DIV/0!</v>
      </c>
      <c r="P209" s="168"/>
      <c r="Q209" s="100"/>
      <c r="R209" s="100"/>
      <c r="S209" s="100"/>
      <c r="T209" s="100"/>
    </row>
    <row r="210" spans="2:20" s="9" customFormat="1" x14ac:dyDescent="0.25">
      <c r="B210" s="53"/>
      <c r="C210" s="17"/>
      <c r="D210" s="17"/>
      <c r="E210" s="17"/>
      <c r="F210" s="66"/>
      <c r="G210" s="17"/>
      <c r="H210" s="59"/>
      <c r="I210" s="17"/>
      <c r="J210" s="59"/>
      <c r="K210" s="28"/>
      <c r="L210" s="29"/>
      <c r="M210" s="30"/>
      <c r="N210" s="26">
        <f t="shared" si="15"/>
        <v>0</v>
      </c>
      <c r="O210" s="31" t="e">
        <f t="shared" si="16"/>
        <v>#DIV/0!</v>
      </c>
      <c r="P210" s="168"/>
      <c r="Q210" s="100"/>
      <c r="R210" s="100"/>
      <c r="S210" s="100"/>
      <c r="T210" s="100"/>
    </row>
    <row r="211" spans="2:20" s="9" customFormat="1" x14ac:dyDescent="0.25">
      <c r="B211" s="53"/>
      <c r="C211" s="17"/>
      <c r="D211" s="17"/>
      <c r="E211" s="17"/>
      <c r="F211" s="66"/>
      <c r="G211" s="17"/>
      <c r="H211" s="59"/>
      <c r="I211" s="17"/>
      <c r="J211" s="59"/>
      <c r="K211" s="28"/>
      <c r="L211" s="29"/>
      <c r="M211" s="30"/>
      <c r="N211" s="26">
        <f t="shared" si="15"/>
        <v>0</v>
      </c>
      <c r="O211" s="31" t="e">
        <f t="shared" si="16"/>
        <v>#DIV/0!</v>
      </c>
      <c r="P211" s="168"/>
      <c r="Q211" s="100"/>
      <c r="R211" s="100"/>
      <c r="S211" s="100"/>
      <c r="T211" s="100"/>
    </row>
    <row r="212" spans="2:20" s="9" customFormat="1" x14ac:dyDescent="0.25">
      <c r="B212" s="53"/>
      <c r="C212" s="17"/>
      <c r="D212" s="17"/>
      <c r="E212" s="17"/>
      <c r="F212" s="66"/>
      <c r="G212" s="17"/>
      <c r="H212" s="59"/>
      <c r="I212" s="17"/>
      <c r="J212" s="59"/>
      <c r="K212" s="28"/>
      <c r="L212" s="29"/>
      <c r="M212" s="30"/>
      <c r="N212" s="26">
        <f t="shared" si="15"/>
        <v>0</v>
      </c>
      <c r="O212" s="31" t="e">
        <f t="shared" si="16"/>
        <v>#DIV/0!</v>
      </c>
      <c r="P212" s="168"/>
      <c r="Q212" s="100"/>
      <c r="R212" s="100"/>
      <c r="S212" s="100"/>
      <c r="T212" s="100"/>
    </row>
    <row r="213" spans="2:20" s="9" customFormat="1" x14ac:dyDescent="0.25">
      <c r="B213" s="53"/>
      <c r="C213" s="17"/>
      <c r="D213" s="17"/>
      <c r="E213" s="17"/>
      <c r="F213" s="66"/>
      <c r="G213" s="17"/>
      <c r="H213" s="59"/>
      <c r="I213" s="17"/>
      <c r="J213" s="59"/>
      <c r="K213" s="28"/>
      <c r="L213" s="29"/>
      <c r="M213" s="30"/>
      <c r="N213" s="26">
        <f t="shared" si="15"/>
        <v>0</v>
      </c>
      <c r="O213" s="31" t="e">
        <f t="shared" si="16"/>
        <v>#DIV/0!</v>
      </c>
      <c r="P213" s="168"/>
      <c r="Q213" s="100"/>
      <c r="R213" s="100"/>
      <c r="S213" s="100"/>
      <c r="T213" s="100"/>
    </row>
    <row r="214" spans="2:20" s="9" customFormat="1" x14ac:dyDescent="0.25">
      <c r="B214" s="53"/>
      <c r="C214" s="17"/>
      <c r="D214" s="17"/>
      <c r="E214" s="17"/>
      <c r="F214" s="66"/>
      <c r="G214" s="17"/>
      <c r="H214" s="59"/>
      <c r="I214" s="17"/>
      <c r="J214" s="59"/>
      <c r="K214" s="28"/>
      <c r="L214" s="29"/>
      <c r="M214" s="30"/>
      <c r="N214" s="26">
        <f t="shared" si="15"/>
        <v>0</v>
      </c>
      <c r="O214" s="31" t="e">
        <f t="shared" si="16"/>
        <v>#DIV/0!</v>
      </c>
      <c r="P214" s="168"/>
      <c r="Q214" s="100"/>
      <c r="R214" s="100"/>
      <c r="S214" s="100"/>
      <c r="T214" s="100"/>
    </row>
    <row r="215" spans="2:20" s="9" customFormat="1" x14ac:dyDescent="0.25">
      <c r="B215" s="53"/>
      <c r="C215" s="17"/>
      <c r="D215" s="17"/>
      <c r="E215" s="17"/>
      <c r="F215" s="66"/>
      <c r="G215" s="17"/>
      <c r="H215" s="59"/>
      <c r="I215" s="17"/>
      <c r="J215" s="59"/>
      <c r="K215" s="28"/>
      <c r="L215" s="29"/>
      <c r="M215" s="30"/>
      <c r="N215" s="26">
        <f t="shared" si="15"/>
        <v>0</v>
      </c>
      <c r="O215" s="31" t="e">
        <f t="shared" si="16"/>
        <v>#DIV/0!</v>
      </c>
      <c r="P215" s="168"/>
      <c r="Q215" s="100"/>
      <c r="R215" s="100"/>
      <c r="S215" s="100"/>
      <c r="T215" s="100"/>
    </row>
    <row r="216" spans="2:20" s="9" customFormat="1" x14ac:dyDescent="0.25">
      <c r="B216" s="53"/>
      <c r="C216" s="17"/>
      <c r="D216" s="17"/>
      <c r="E216" s="17"/>
      <c r="F216" s="66"/>
      <c r="G216" s="17"/>
      <c r="H216" s="59"/>
      <c r="I216" s="17"/>
      <c r="J216" s="59"/>
      <c r="K216" s="28"/>
      <c r="L216" s="29"/>
      <c r="M216" s="30"/>
      <c r="N216" s="26">
        <f t="shared" si="15"/>
        <v>0</v>
      </c>
      <c r="O216" s="31" t="e">
        <f t="shared" si="16"/>
        <v>#DIV/0!</v>
      </c>
      <c r="P216" s="168"/>
      <c r="Q216" s="100"/>
      <c r="R216" s="100"/>
      <c r="S216" s="100"/>
      <c r="T216" s="100"/>
    </row>
    <row r="217" spans="2:20" s="9" customFormat="1" x14ac:dyDescent="0.25">
      <c r="B217" s="53"/>
      <c r="C217" s="17"/>
      <c r="D217" s="17"/>
      <c r="E217" s="17"/>
      <c r="F217" s="66"/>
      <c r="G217" s="17"/>
      <c r="H217" s="59"/>
      <c r="I217" s="17"/>
      <c r="J217" s="59"/>
      <c r="K217" s="28"/>
      <c r="L217" s="29"/>
      <c r="M217" s="30"/>
      <c r="N217" s="26">
        <f t="shared" si="15"/>
        <v>0</v>
      </c>
      <c r="O217" s="31" t="e">
        <f t="shared" si="16"/>
        <v>#DIV/0!</v>
      </c>
      <c r="P217" s="168"/>
      <c r="Q217" s="100"/>
      <c r="R217" s="100"/>
      <c r="S217" s="100"/>
      <c r="T217" s="100"/>
    </row>
    <row r="218" spans="2:20" s="9" customFormat="1" x14ac:dyDescent="0.25">
      <c r="B218" s="53"/>
      <c r="C218" s="17"/>
      <c r="D218" s="17"/>
      <c r="E218" s="17"/>
      <c r="F218" s="66"/>
      <c r="G218" s="17"/>
      <c r="H218" s="59"/>
      <c r="I218" s="17"/>
      <c r="J218" s="59"/>
      <c r="K218" s="28"/>
      <c r="L218" s="29"/>
      <c r="M218" s="30"/>
      <c r="N218" s="26">
        <f t="shared" si="15"/>
        <v>0</v>
      </c>
      <c r="O218" s="31" t="e">
        <f t="shared" si="16"/>
        <v>#DIV/0!</v>
      </c>
      <c r="P218" s="168"/>
      <c r="Q218" s="100"/>
      <c r="R218" s="100"/>
      <c r="S218" s="100"/>
      <c r="T218" s="100"/>
    </row>
    <row r="219" spans="2:20" s="9" customFormat="1" x14ac:dyDescent="0.25">
      <c r="B219" s="53"/>
      <c r="C219" s="17"/>
      <c r="D219" s="17"/>
      <c r="E219" s="17"/>
      <c r="F219" s="66"/>
      <c r="G219" s="17"/>
      <c r="H219" s="59"/>
      <c r="I219" s="17"/>
      <c r="J219" s="59"/>
      <c r="K219" s="28"/>
      <c r="L219" s="29"/>
      <c r="M219" s="30"/>
      <c r="N219" s="26">
        <f t="shared" si="15"/>
        <v>0</v>
      </c>
      <c r="O219" s="31" t="e">
        <f t="shared" si="16"/>
        <v>#DIV/0!</v>
      </c>
      <c r="P219" s="168"/>
      <c r="Q219" s="100"/>
      <c r="R219" s="100"/>
      <c r="S219" s="100"/>
      <c r="T219" s="100"/>
    </row>
    <row r="220" spans="2:20" s="9" customFormat="1" x14ac:dyDescent="0.25">
      <c r="B220" s="53"/>
      <c r="C220" s="17"/>
      <c r="D220" s="17"/>
      <c r="E220" s="17"/>
      <c r="F220" s="66"/>
      <c r="G220" s="17"/>
      <c r="H220" s="59"/>
      <c r="I220" s="17"/>
      <c r="J220" s="59"/>
      <c r="K220" s="28"/>
      <c r="L220" s="29"/>
      <c r="M220" s="30"/>
      <c r="N220" s="26">
        <f t="shared" si="15"/>
        <v>0</v>
      </c>
      <c r="O220" s="31" t="e">
        <f t="shared" si="16"/>
        <v>#DIV/0!</v>
      </c>
      <c r="P220" s="168"/>
      <c r="Q220" s="100"/>
      <c r="R220" s="100"/>
      <c r="S220" s="100"/>
      <c r="T220" s="100"/>
    </row>
    <row r="221" spans="2:20" s="9" customFormat="1" x14ac:dyDescent="0.25">
      <c r="B221" s="53"/>
      <c r="C221" s="17"/>
      <c r="D221" s="17"/>
      <c r="E221" s="17"/>
      <c r="F221" s="66"/>
      <c r="G221" s="17"/>
      <c r="H221" s="59"/>
      <c r="I221" s="17"/>
      <c r="J221" s="59"/>
      <c r="K221" s="28"/>
      <c r="L221" s="29"/>
      <c r="M221" s="30"/>
      <c r="N221" s="26">
        <f t="shared" si="15"/>
        <v>0</v>
      </c>
      <c r="O221" s="31" t="e">
        <f t="shared" si="16"/>
        <v>#DIV/0!</v>
      </c>
      <c r="P221" s="168"/>
      <c r="Q221" s="100"/>
      <c r="R221" s="100"/>
      <c r="S221" s="100"/>
      <c r="T221" s="100"/>
    </row>
    <row r="222" spans="2:20" s="9" customFormat="1" x14ac:dyDescent="0.25">
      <c r="B222" s="53"/>
      <c r="C222" s="17"/>
      <c r="D222" s="17"/>
      <c r="E222" s="17"/>
      <c r="F222" s="66"/>
      <c r="G222" s="17"/>
      <c r="H222" s="59"/>
      <c r="I222" s="17"/>
      <c r="J222" s="59"/>
      <c r="K222" s="28"/>
      <c r="L222" s="29"/>
      <c r="M222" s="30"/>
      <c r="N222" s="26">
        <f t="shared" si="15"/>
        <v>0</v>
      </c>
      <c r="O222" s="31" t="e">
        <f t="shared" si="16"/>
        <v>#DIV/0!</v>
      </c>
      <c r="P222" s="168"/>
      <c r="Q222" s="100"/>
      <c r="R222" s="100"/>
      <c r="S222" s="100"/>
      <c r="T222" s="100"/>
    </row>
    <row r="223" spans="2:20" s="9" customFormat="1" x14ac:dyDescent="0.25">
      <c r="B223" s="53"/>
      <c r="C223" s="17"/>
      <c r="D223" s="17"/>
      <c r="E223" s="17"/>
      <c r="F223" s="66"/>
      <c r="G223" s="17"/>
      <c r="H223" s="59"/>
      <c r="I223" s="17"/>
      <c r="J223" s="59"/>
      <c r="K223" s="28"/>
      <c r="L223" s="29"/>
      <c r="M223" s="30"/>
      <c r="N223" s="26">
        <f t="shared" si="15"/>
        <v>0</v>
      </c>
      <c r="O223" s="31" t="e">
        <f t="shared" si="16"/>
        <v>#DIV/0!</v>
      </c>
      <c r="P223" s="168"/>
      <c r="Q223" s="100"/>
      <c r="R223" s="100"/>
      <c r="S223" s="100"/>
      <c r="T223" s="100"/>
    </row>
    <row r="224" spans="2:20" s="9" customFormat="1" x14ac:dyDescent="0.25">
      <c r="B224" s="53"/>
      <c r="C224" s="17"/>
      <c r="D224" s="17"/>
      <c r="E224" s="17"/>
      <c r="F224" s="66"/>
      <c r="G224" s="17"/>
      <c r="H224" s="59"/>
      <c r="I224" s="17"/>
      <c r="J224" s="59"/>
      <c r="K224" s="28"/>
      <c r="L224" s="29"/>
      <c r="M224" s="30"/>
      <c r="N224" s="26">
        <f t="shared" si="15"/>
        <v>0</v>
      </c>
      <c r="O224" s="31" t="e">
        <f t="shared" si="16"/>
        <v>#DIV/0!</v>
      </c>
      <c r="P224" s="168"/>
      <c r="Q224" s="100"/>
      <c r="R224" s="100"/>
      <c r="S224" s="100"/>
      <c r="T224" s="100"/>
    </row>
    <row r="225" spans="2:20" s="9" customFormat="1" x14ac:dyDescent="0.25">
      <c r="B225" s="53"/>
      <c r="C225" s="17"/>
      <c r="D225" s="17"/>
      <c r="E225" s="17"/>
      <c r="F225" s="66"/>
      <c r="G225" s="17"/>
      <c r="H225" s="59"/>
      <c r="I225" s="17"/>
      <c r="J225" s="59"/>
      <c r="K225" s="28"/>
      <c r="L225" s="29"/>
      <c r="M225" s="30"/>
      <c r="N225" s="26">
        <f t="shared" si="15"/>
        <v>0</v>
      </c>
      <c r="O225" s="31" t="e">
        <f t="shared" si="16"/>
        <v>#DIV/0!</v>
      </c>
      <c r="P225" s="168"/>
      <c r="Q225" s="100"/>
      <c r="R225" s="100"/>
      <c r="S225" s="100"/>
      <c r="T225" s="100"/>
    </row>
    <row r="226" spans="2:20" s="9" customFormat="1" x14ac:dyDescent="0.25">
      <c r="B226" s="53"/>
      <c r="C226" s="17"/>
      <c r="D226" s="17"/>
      <c r="E226" s="17"/>
      <c r="F226" s="66"/>
      <c r="G226" s="17"/>
      <c r="H226" s="59"/>
      <c r="I226" s="17"/>
      <c r="J226" s="59"/>
      <c r="K226" s="28"/>
      <c r="L226" s="29"/>
      <c r="M226" s="30"/>
      <c r="N226" s="26">
        <f t="shared" si="15"/>
        <v>0</v>
      </c>
      <c r="O226" s="31" t="e">
        <f t="shared" si="16"/>
        <v>#DIV/0!</v>
      </c>
      <c r="P226" s="168"/>
      <c r="Q226" s="100"/>
      <c r="R226" s="100"/>
      <c r="S226" s="100"/>
      <c r="T226" s="100"/>
    </row>
    <row r="227" spans="2:20" s="9" customFormat="1" x14ac:dyDescent="0.25">
      <c r="B227" s="53"/>
      <c r="C227" s="17"/>
      <c r="D227" s="17"/>
      <c r="E227" s="17"/>
      <c r="F227" s="66"/>
      <c r="G227" s="17"/>
      <c r="H227" s="59"/>
      <c r="I227" s="17"/>
      <c r="J227" s="59"/>
      <c r="K227" s="28"/>
      <c r="L227" s="29"/>
      <c r="M227" s="30"/>
      <c r="N227" s="26">
        <f t="shared" si="15"/>
        <v>0</v>
      </c>
      <c r="O227" s="31" t="e">
        <f t="shared" si="16"/>
        <v>#DIV/0!</v>
      </c>
      <c r="P227" s="168"/>
      <c r="Q227" s="100"/>
      <c r="R227" s="100"/>
      <c r="S227" s="100"/>
      <c r="T227" s="100"/>
    </row>
    <row r="228" spans="2:20" s="9" customFormat="1" x14ac:dyDescent="0.25">
      <c r="B228" s="53"/>
      <c r="C228" s="17"/>
      <c r="D228" s="17"/>
      <c r="E228" s="17"/>
      <c r="F228" s="66"/>
      <c r="G228" s="17"/>
      <c r="H228" s="59"/>
      <c r="I228" s="17"/>
      <c r="J228" s="59"/>
      <c r="K228" s="28"/>
      <c r="L228" s="29"/>
      <c r="M228" s="30"/>
      <c r="N228" s="26">
        <f t="shared" si="15"/>
        <v>0</v>
      </c>
      <c r="O228" s="31" t="e">
        <f t="shared" si="16"/>
        <v>#DIV/0!</v>
      </c>
      <c r="P228" s="168"/>
      <c r="Q228" s="100"/>
      <c r="R228" s="100"/>
      <c r="S228" s="100"/>
      <c r="T228" s="100"/>
    </row>
    <row r="229" spans="2:20" s="9" customFormat="1" x14ac:dyDescent="0.25">
      <c r="B229" s="53"/>
      <c r="C229" s="17"/>
      <c r="D229" s="17"/>
      <c r="E229" s="17"/>
      <c r="F229" s="66"/>
      <c r="G229" s="17"/>
      <c r="H229" s="59"/>
      <c r="I229" s="17"/>
      <c r="J229" s="59"/>
      <c r="K229" s="28"/>
      <c r="L229" s="29"/>
      <c r="M229" s="30"/>
      <c r="N229" s="26">
        <f t="shared" si="15"/>
        <v>0</v>
      </c>
      <c r="O229" s="31" t="e">
        <f t="shared" si="16"/>
        <v>#DIV/0!</v>
      </c>
      <c r="P229" s="168"/>
      <c r="Q229" s="100"/>
      <c r="R229" s="100"/>
      <c r="S229" s="100"/>
      <c r="T229" s="100"/>
    </row>
    <row r="230" spans="2:20" s="9" customFormat="1" x14ac:dyDescent="0.25">
      <c r="B230" s="53"/>
      <c r="C230" s="17"/>
      <c r="D230" s="17"/>
      <c r="E230" s="17"/>
      <c r="F230" s="66"/>
      <c r="G230" s="17"/>
      <c r="H230" s="59"/>
      <c r="I230" s="17"/>
      <c r="J230" s="59"/>
      <c r="K230" s="28"/>
      <c r="L230" s="29"/>
      <c r="M230" s="30"/>
      <c r="N230" s="26">
        <f t="shared" si="15"/>
        <v>0</v>
      </c>
      <c r="O230" s="31" t="e">
        <f t="shared" si="16"/>
        <v>#DIV/0!</v>
      </c>
      <c r="P230" s="168"/>
      <c r="Q230" s="100"/>
      <c r="R230" s="100"/>
      <c r="S230" s="100"/>
      <c r="T230" s="100"/>
    </row>
    <row r="231" spans="2:20" s="9" customFormat="1" x14ac:dyDescent="0.25">
      <c r="B231" s="53"/>
      <c r="C231" s="17"/>
      <c r="D231" s="17"/>
      <c r="E231" s="17"/>
      <c r="F231" s="66"/>
      <c r="G231" s="17"/>
      <c r="H231" s="59"/>
      <c r="I231" s="17"/>
      <c r="J231" s="59"/>
      <c r="K231" s="28"/>
      <c r="L231" s="29"/>
      <c r="M231" s="30"/>
      <c r="N231" s="26">
        <f t="shared" si="15"/>
        <v>0</v>
      </c>
      <c r="O231" s="31" t="e">
        <f t="shared" si="16"/>
        <v>#DIV/0!</v>
      </c>
      <c r="P231" s="168"/>
      <c r="Q231" s="100"/>
      <c r="R231" s="100"/>
      <c r="S231" s="100"/>
      <c r="T231" s="100"/>
    </row>
    <row r="232" spans="2:20" s="9" customFormat="1" x14ac:dyDescent="0.25">
      <c r="B232" s="53"/>
      <c r="C232" s="17"/>
      <c r="D232" s="17"/>
      <c r="E232" s="17"/>
      <c r="F232" s="66"/>
      <c r="G232" s="17"/>
      <c r="H232" s="59"/>
      <c r="I232" s="17"/>
      <c r="J232" s="59"/>
      <c r="K232" s="28"/>
      <c r="L232" s="29"/>
      <c r="M232" s="30"/>
      <c r="N232" s="26">
        <f t="shared" si="15"/>
        <v>0</v>
      </c>
      <c r="O232" s="31" t="e">
        <f t="shared" si="16"/>
        <v>#DIV/0!</v>
      </c>
      <c r="P232" s="168"/>
      <c r="Q232" s="100"/>
      <c r="R232" s="100"/>
      <c r="S232" s="100"/>
      <c r="T232" s="100"/>
    </row>
    <row r="233" spans="2:20" s="9" customFormat="1" x14ac:dyDescent="0.25">
      <c r="B233" s="53"/>
      <c r="C233" s="17"/>
      <c r="D233" s="17"/>
      <c r="E233" s="17"/>
      <c r="F233" s="66"/>
      <c r="G233" s="17"/>
      <c r="H233" s="59"/>
      <c r="I233" s="17"/>
      <c r="J233" s="59"/>
      <c r="K233" s="28"/>
      <c r="L233" s="29"/>
      <c r="M233" s="30"/>
      <c r="N233" s="26">
        <f t="shared" si="15"/>
        <v>0</v>
      </c>
      <c r="O233" s="31" t="e">
        <f t="shared" si="16"/>
        <v>#DIV/0!</v>
      </c>
      <c r="P233" s="168"/>
      <c r="Q233" s="100"/>
      <c r="R233" s="100"/>
      <c r="S233" s="100"/>
      <c r="T233" s="100"/>
    </row>
    <row r="234" spans="2:20" s="9" customFormat="1" x14ac:dyDescent="0.25">
      <c r="B234" s="53"/>
      <c r="C234" s="17"/>
      <c r="D234" s="17"/>
      <c r="E234" s="17"/>
      <c r="F234" s="66"/>
      <c r="G234" s="17"/>
      <c r="H234" s="59"/>
      <c r="I234" s="17"/>
      <c r="J234" s="59"/>
      <c r="K234" s="28"/>
      <c r="L234" s="29"/>
      <c r="M234" s="30"/>
      <c r="N234" s="26">
        <f t="shared" si="15"/>
        <v>0</v>
      </c>
      <c r="O234" s="31" t="e">
        <f t="shared" si="16"/>
        <v>#DIV/0!</v>
      </c>
      <c r="P234" s="168"/>
      <c r="Q234" s="100"/>
      <c r="R234" s="100"/>
      <c r="S234" s="100"/>
      <c r="T234" s="100"/>
    </row>
    <row r="235" spans="2:20" s="9" customFormat="1" x14ac:dyDescent="0.25">
      <c r="B235" s="53"/>
      <c r="C235" s="17"/>
      <c r="D235" s="17"/>
      <c r="E235" s="17"/>
      <c r="F235" s="66"/>
      <c r="G235" s="17"/>
      <c r="H235" s="59"/>
      <c r="I235" s="17"/>
      <c r="J235" s="59"/>
      <c r="K235" s="28"/>
      <c r="L235" s="29"/>
      <c r="M235" s="30"/>
      <c r="N235" s="26">
        <f t="shared" si="15"/>
        <v>0</v>
      </c>
      <c r="O235" s="31" t="e">
        <f t="shared" si="16"/>
        <v>#DIV/0!</v>
      </c>
      <c r="P235" s="168"/>
      <c r="Q235" s="100"/>
      <c r="R235" s="100"/>
      <c r="S235" s="100"/>
      <c r="T235" s="100"/>
    </row>
    <row r="236" spans="2:20" s="9" customFormat="1" x14ac:dyDescent="0.25">
      <c r="B236" s="53"/>
      <c r="C236" s="17"/>
      <c r="D236" s="17"/>
      <c r="E236" s="17"/>
      <c r="F236" s="66"/>
      <c r="G236" s="17"/>
      <c r="H236" s="59"/>
      <c r="I236" s="17"/>
      <c r="J236" s="59"/>
      <c r="K236" s="28"/>
      <c r="L236" s="29"/>
      <c r="M236" s="30"/>
      <c r="N236" s="26">
        <f t="shared" si="15"/>
        <v>0</v>
      </c>
      <c r="O236" s="31" t="e">
        <f t="shared" si="16"/>
        <v>#DIV/0!</v>
      </c>
      <c r="P236" s="168"/>
      <c r="Q236" s="100"/>
      <c r="R236" s="100"/>
      <c r="S236" s="100"/>
      <c r="T236" s="100"/>
    </row>
    <row r="237" spans="2:20" s="9" customFormat="1" x14ac:dyDescent="0.25">
      <c r="B237" s="53"/>
      <c r="C237" s="17"/>
      <c r="D237" s="17"/>
      <c r="E237" s="17"/>
      <c r="F237" s="66"/>
      <c r="G237" s="17"/>
      <c r="H237" s="59"/>
      <c r="I237" s="17"/>
      <c r="J237" s="59"/>
      <c r="K237" s="28"/>
      <c r="L237" s="29"/>
      <c r="M237" s="30"/>
      <c r="N237" s="26">
        <f t="shared" si="15"/>
        <v>0</v>
      </c>
      <c r="O237" s="31" t="e">
        <f t="shared" si="16"/>
        <v>#DIV/0!</v>
      </c>
      <c r="P237" s="168"/>
      <c r="Q237" s="100"/>
      <c r="R237" s="100"/>
      <c r="S237" s="100"/>
      <c r="T237" s="100"/>
    </row>
    <row r="238" spans="2:20" s="9" customFormat="1" x14ac:dyDescent="0.25">
      <c r="B238" s="53"/>
      <c r="C238" s="17"/>
      <c r="D238" s="17"/>
      <c r="E238" s="17"/>
      <c r="F238" s="66"/>
      <c r="G238" s="17"/>
      <c r="H238" s="59"/>
      <c r="I238" s="17"/>
      <c r="J238" s="59"/>
      <c r="K238" s="28"/>
      <c r="L238" s="29"/>
      <c r="M238" s="30"/>
      <c r="N238" s="26">
        <f t="shared" si="15"/>
        <v>0</v>
      </c>
      <c r="O238" s="31" t="e">
        <f t="shared" si="16"/>
        <v>#DIV/0!</v>
      </c>
      <c r="P238" s="168"/>
      <c r="Q238" s="100"/>
      <c r="R238" s="100"/>
      <c r="S238" s="100"/>
      <c r="T238" s="100"/>
    </row>
    <row r="239" spans="2:20" s="9" customFormat="1" x14ac:dyDescent="0.25">
      <c r="B239" s="53"/>
      <c r="C239" s="17"/>
      <c r="D239" s="17"/>
      <c r="E239" s="17"/>
      <c r="F239" s="66"/>
      <c r="G239" s="17"/>
      <c r="H239" s="59"/>
      <c r="I239" s="17"/>
      <c r="J239" s="59"/>
      <c r="K239" s="28"/>
      <c r="L239" s="29"/>
      <c r="M239" s="30"/>
      <c r="N239" s="26">
        <f t="shared" ref="N239:N302" si="21">+M239*K239</f>
        <v>0</v>
      </c>
      <c r="O239" s="31" t="e">
        <f t="shared" ref="O239:O302" si="22">+(N239/J239)-1</f>
        <v>#DIV/0!</v>
      </c>
      <c r="P239" s="168"/>
      <c r="Q239" s="100"/>
      <c r="R239" s="100"/>
      <c r="S239" s="100"/>
      <c r="T239" s="100"/>
    </row>
    <row r="240" spans="2:20" s="9" customFormat="1" x14ac:dyDescent="0.25">
      <c r="B240" s="53"/>
      <c r="C240" s="17"/>
      <c r="D240" s="17"/>
      <c r="E240" s="17"/>
      <c r="F240" s="66"/>
      <c r="G240" s="17"/>
      <c r="H240" s="59"/>
      <c r="I240" s="17"/>
      <c r="J240" s="59"/>
      <c r="K240" s="28"/>
      <c r="L240" s="29"/>
      <c r="M240" s="30"/>
      <c r="N240" s="26">
        <f t="shared" si="21"/>
        <v>0</v>
      </c>
      <c r="O240" s="31" t="e">
        <f t="shared" si="22"/>
        <v>#DIV/0!</v>
      </c>
      <c r="P240" s="168"/>
      <c r="Q240" s="100"/>
      <c r="R240" s="100"/>
      <c r="S240" s="100"/>
      <c r="T240" s="100"/>
    </row>
    <row r="241" spans="2:20" s="9" customFormat="1" x14ac:dyDescent="0.25">
      <c r="B241" s="53"/>
      <c r="C241" s="17"/>
      <c r="D241" s="17"/>
      <c r="E241" s="17"/>
      <c r="F241" s="66"/>
      <c r="G241" s="17"/>
      <c r="H241" s="59"/>
      <c r="I241" s="17"/>
      <c r="J241" s="59"/>
      <c r="K241" s="28"/>
      <c r="L241" s="29"/>
      <c r="M241" s="30"/>
      <c r="N241" s="26">
        <f t="shared" si="21"/>
        <v>0</v>
      </c>
      <c r="O241" s="31" t="e">
        <f t="shared" si="22"/>
        <v>#DIV/0!</v>
      </c>
      <c r="P241" s="168"/>
      <c r="Q241" s="100"/>
      <c r="R241" s="100"/>
      <c r="S241" s="100"/>
      <c r="T241" s="100"/>
    </row>
    <row r="242" spans="2:20" s="9" customFormat="1" x14ac:dyDescent="0.25">
      <c r="B242" s="53"/>
      <c r="C242" s="17"/>
      <c r="D242" s="17"/>
      <c r="E242" s="17"/>
      <c r="F242" s="66"/>
      <c r="G242" s="17"/>
      <c r="H242" s="59"/>
      <c r="I242" s="17"/>
      <c r="J242" s="59"/>
      <c r="K242" s="28"/>
      <c r="L242" s="29"/>
      <c r="M242" s="30"/>
      <c r="N242" s="26">
        <f t="shared" si="21"/>
        <v>0</v>
      </c>
      <c r="O242" s="31" t="e">
        <f t="shared" si="22"/>
        <v>#DIV/0!</v>
      </c>
      <c r="P242" s="168"/>
      <c r="Q242" s="100"/>
      <c r="R242" s="100"/>
      <c r="S242" s="100"/>
      <c r="T242" s="100"/>
    </row>
    <row r="243" spans="2:20" s="9" customFormat="1" x14ac:dyDescent="0.25">
      <c r="B243" s="53"/>
      <c r="C243" s="17"/>
      <c r="D243" s="17"/>
      <c r="E243" s="17"/>
      <c r="F243" s="66"/>
      <c r="G243" s="17"/>
      <c r="H243" s="59"/>
      <c r="I243" s="17"/>
      <c r="J243" s="59"/>
      <c r="K243" s="28"/>
      <c r="L243" s="29"/>
      <c r="M243" s="30"/>
      <c r="N243" s="26">
        <f t="shared" si="21"/>
        <v>0</v>
      </c>
      <c r="O243" s="31" t="e">
        <f t="shared" si="22"/>
        <v>#DIV/0!</v>
      </c>
      <c r="P243" s="168"/>
      <c r="Q243" s="100"/>
      <c r="R243" s="100"/>
      <c r="S243" s="100"/>
      <c r="T243" s="100"/>
    </row>
    <row r="244" spans="2:20" s="9" customFormat="1" x14ac:dyDescent="0.25">
      <c r="B244" s="53"/>
      <c r="C244" s="17"/>
      <c r="D244" s="17"/>
      <c r="E244" s="17"/>
      <c r="F244" s="66"/>
      <c r="G244" s="17"/>
      <c r="H244" s="59"/>
      <c r="I244" s="17"/>
      <c r="J244" s="59"/>
      <c r="K244" s="28"/>
      <c r="L244" s="29"/>
      <c r="M244" s="30"/>
      <c r="N244" s="26">
        <f t="shared" si="21"/>
        <v>0</v>
      </c>
      <c r="O244" s="31" t="e">
        <f t="shared" si="22"/>
        <v>#DIV/0!</v>
      </c>
      <c r="P244" s="168"/>
      <c r="Q244" s="100"/>
      <c r="R244" s="100"/>
      <c r="S244" s="100"/>
      <c r="T244" s="100"/>
    </row>
    <row r="245" spans="2:20" s="9" customFormat="1" x14ac:dyDescent="0.25">
      <c r="B245" s="53"/>
      <c r="C245" s="17"/>
      <c r="D245" s="17"/>
      <c r="E245" s="17"/>
      <c r="F245" s="66"/>
      <c r="G245" s="17"/>
      <c r="H245" s="59"/>
      <c r="I245" s="17"/>
      <c r="J245" s="59"/>
      <c r="K245" s="28"/>
      <c r="L245" s="29"/>
      <c r="M245" s="30"/>
      <c r="N245" s="26">
        <f t="shared" si="21"/>
        <v>0</v>
      </c>
      <c r="O245" s="31" t="e">
        <f t="shared" si="22"/>
        <v>#DIV/0!</v>
      </c>
      <c r="P245" s="168"/>
      <c r="Q245" s="100"/>
      <c r="R245" s="100"/>
      <c r="S245" s="100"/>
      <c r="T245" s="100"/>
    </row>
    <row r="246" spans="2:20" s="9" customFormat="1" x14ac:dyDescent="0.25">
      <c r="B246" s="53"/>
      <c r="C246" s="17"/>
      <c r="D246" s="17"/>
      <c r="E246" s="17"/>
      <c r="F246" s="66"/>
      <c r="G246" s="17"/>
      <c r="H246" s="59"/>
      <c r="I246" s="17"/>
      <c r="J246" s="59"/>
      <c r="K246" s="28"/>
      <c r="L246" s="29"/>
      <c r="M246" s="30"/>
      <c r="N246" s="26">
        <f t="shared" si="21"/>
        <v>0</v>
      </c>
      <c r="O246" s="31" t="e">
        <f t="shared" si="22"/>
        <v>#DIV/0!</v>
      </c>
      <c r="P246" s="168"/>
      <c r="Q246" s="100"/>
      <c r="R246" s="100"/>
      <c r="S246" s="100"/>
      <c r="T246" s="100"/>
    </row>
    <row r="247" spans="2:20" s="9" customFormat="1" x14ac:dyDescent="0.25">
      <c r="B247" s="53"/>
      <c r="C247" s="17"/>
      <c r="D247" s="17"/>
      <c r="E247" s="17"/>
      <c r="F247" s="66"/>
      <c r="G247" s="17"/>
      <c r="H247" s="59"/>
      <c r="I247" s="17"/>
      <c r="J247" s="59"/>
      <c r="K247" s="28"/>
      <c r="L247" s="29"/>
      <c r="M247" s="30"/>
      <c r="N247" s="26">
        <f t="shared" si="21"/>
        <v>0</v>
      </c>
      <c r="O247" s="31" t="e">
        <f t="shared" si="22"/>
        <v>#DIV/0!</v>
      </c>
      <c r="P247" s="168"/>
      <c r="Q247" s="100"/>
      <c r="R247" s="100"/>
      <c r="S247" s="100"/>
      <c r="T247" s="100"/>
    </row>
    <row r="248" spans="2:20" s="9" customFormat="1" x14ac:dyDescent="0.25">
      <c r="B248" s="53"/>
      <c r="C248" s="17"/>
      <c r="D248" s="17"/>
      <c r="E248" s="17"/>
      <c r="F248" s="66"/>
      <c r="G248" s="17"/>
      <c r="H248" s="59"/>
      <c r="I248" s="17"/>
      <c r="J248" s="59"/>
      <c r="K248" s="28"/>
      <c r="L248" s="29"/>
      <c r="M248" s="30"/>
      <c r="N248" s="26">
        <f t="shared" si="21"/>
        <v>0</v>
      </c>
      <c r="O248" s="31" t="e">
        <f t="shared" si="22"/>
        <v>#DIV/0!</v>
      </c>
      <c r="P248" s="168"/>
      <c r="Q248" s="100"/>
      <c r="R248" s="100"/>
      <c r="S248" s="100"/>
      <c r="T248" s="100"/>
    </row>
    <row r="249" spans="2:20" s="9" customFormat="1" x14ac:dyDescent="0.25">
      <c r="B249" s="53"/>
      <c r="C249" s="17"/>
      <c r="D249" s="17"/>
      <c r="E249" s="17"/>
      <c r="F249" s="66"/>
      <c r="G249" s="17"/>
      <c r="H249" s="59"/>
      <c r="I249" s="17"/>
      <c r="J249" s="59"/>
      <c r="K249" s="28"/>
      <c r="L249" s="29"/>
      <c r="M249" s="30"/>
      <c r="N249" s="26">
        <f t="shared" si="21"/>
        <v>0</v>
      </c>
      <c r="O249" s="31" t="e">
        <f t="shared" si="22"/>
        <v>#DIV/0!</v>
      </c>
      <c r="P249" s="168"/>
      <c r="Q249" s="100"/>
      <c r="R249" s="100"/>
      <c r="S249" s="100"/>
      <c r="T249" s="100"/>
    </row>
    <row r="250" spans="2:20" s="9" customFormat="1" x14ac:dyDescent="0.25">
      <c r="B250" s="53"/>
      <c r="C250" s="17"/>
      <c r="D250" s="17"/>
      <c r="E250" s="17"/>
      <c r="F250" s="66"/>
      <c r="G250" s="17"/>
      <c r="H250" s="59"/>
      <c r="I250" s="17"/>
      <c r="J250" s="59"/>
      <c r="K250" s="28"/>
      <c r="L250" s="29"/>
      <c r="M250" s="30"/>
      <c r="N250" s="26">
        <f t="shared" si="21"/>
        <v>0</v>
      </c>
      <c r="O250" s="31" t="e">
        <f t="shared" si="22"/>
        <v>#DIV/0!</v>
      </c>
      <c r="P250" s="168"/>
      <c r="Q250" s="100"/>
      <c r="R250" s="100"/>
      <c r="S250" s="100"/>
      <c r="T250" s="100"/>
    </row>
    <row r="251" spans="2:20" s="9" customFormat="1" x14ac:dyDescent="0.25">
      <c r="B251" s="53"/>
      <c r="C251" s="17"/>
      <c r="D251" s="17"/>
      <c r="E251" s="17"/>
      <c r="F251" s="66"/>
      <c r="G251" s="17"/>
      <c r="H251" s="59"/>
      <c r="I251" s="17"/>
      <c r="J251" s="59"/>
      <c r="K251" s="28"/>
      <c r="L251" s="29"/>
      <c r="M251" s="30"/>
      <c r="N251" s="26">
        <f t="shared" si="21"/>
        <v>0</v>
      </c>
      <c r="O251" s="31" t="e">
        <f t="shared" si="22"/>
        <v>#DIV/0!</v>
      </c>
      <c r="P251" s="168"/>
      <c r="Q251" s="100"/>
      <c r="R251" s="100"/>
      <c r="S251" s="100"/>
      <c r="T251" s="100"/>
    </row>
    <row r="252" spans="2:20" s="9" customFormat="1" x14ac:dyDescent="0.25">
      <c r="B252" s="53"/>
      <c r="C252" s="17"/>
      <c r="D252" s="17"/>
      <c r="E252" s="17"/>
      <c r="F252" s="66"/>
      <c r="G252" s="17"/>
      <c r="H252" s="59"/>
      <c r="I252" s="17"/>
      <c r="J252" s="59"/>
      <c r="K252" s="28"/>
      <c r="L252" s="29"/>
      <c r="M252" s="30"/>
      <c r="N252" s="26">
        <f t="shared" si="21"/>
        <v>0</v>
      </c>
      <c r="O252" s="31" t="e">
        <f t="shared" si="22"/>
        <v>#DIV/0!</v>
      </c>
      <c r="P252" s="168"/>
      <c r="Q252" s="100"/>
      <c r="R252" s="100"/>
      <c r="S252" s="100"/>
      <c r="T252" s="100"/>
    </row>
    <row r="253" spans="2:20" s="9" customFormat="1" x14ac:dyDescent="0.25">
      <c r="B253" s="53"/>
      <c r="C253" s="17"/>
      <c r="D253" s="17"/>
      <c r="E253" s="17"/>
      <c r="F253" s="66"/>
      <c r="G253" s="17"/>
      <c r="H253" s="59"/>
      <c r="I253" s="17"/>
      <c r="J253" s="59"/>
      <c r="K253" s="28"/>
      <c r="L253" s="29"/>
      <c r="M253" s="30"/>
      <c r="N253" s="26">
        <f t="shared" si="21"/>
        <v>0</v>
      </c>
      <c r="O253" s="31" t="e">
        <f t="shared" si="22"/>
        <v>#DIV/0!</v>
      </c>
      <c r="P253" s="168"/>
      <c r="Q253" s="100"/>
      <c r="R253" s="100"/>
      <c r="S253" s="100"/>
      <c r="T253" s="100"/>
    </row>
    <row r="254" spans="2:20" s="9" customFormat="1" x14ac:dyDescent="0.25">
      <c r="B254" s="53"/>
      <c r="C254" s="17"/>
      <c r="D254" s="17"/>
      <c r="E254" s="17"/>
      <c r="F254" s="66"/>
      <c r="G254" s="17"/>
      <c r="H254" s="59"/>
      <c r="I254" s="17"/>
      <c r="J254" s="59"/>
      <c r="K254" s="28"/>
      <c r="L254" s="29"/>
      <c r="M254" s="30"/>
      <c r="N254" s="26">
        <f t="shared" si="21"/>
        <v>0</v>
      </c>
      <c r="O254" s="31" t="e">
        <f t="shared" si="22"/>
        <v>#DIV/0!</v>
      </c>
      <c r="P254" s="168"/>
      <c r="Q254" s="100"/>
      <c r="R254" s="100"/>
      <c r="S254" s="100"/>
      <c r="T254" s="100"/>
    </row>
    <row r="255" spans="2:20" s="9" customFormat="1" x14ac:dyDescent="0.25">
      <c r="B255" s="53"/>
      <c r="C255" s="17"/>
      <c r="D255" s="17"/>
      <c r="E255" s="17"/>
      <c r="F255" s="66"/>
      <c r="G255" s="17"/>
      <c r="H255" s="59"/>
      <c r="I255" s="17"/>
      <c r="J255" s="59"/>
      <c r="K255" s="28"/>
      <c r="L255" s="29"/>
      <c r="M255" s="30"/>
      <c r="N255" s="26">
        <f t="shared" si="21"/>
        <v>0</v>
      </c>
      <c r="O255" s="31" t="e">
        <f t="shared" si="22"/>
        <v>#DIV/0!</v>
      </c>
      <c r="P255" s="168"/>
      <c r="Q255" s="100"/>
      <c r="R255" s="100"/>
      <c r="S255" s="100"/>
      <c r="T255" s="100"/>
    </row>
    <row r="256" spans="2:20" s="9" customFormat="1" x14ac:dyDescent="0.25">
      <c r="B256" s="53"/>
      <c r="C256" s="17"/>
      <c r="D256" s="17"/>
      <c r="E256" s="17"/>
      <c r="F256" s="66"/>
      <c r="G256" s="17"/>
      <c r="H256" s="59"/>
      <c r="I256" s="17"/>
      <c r="J256" s="59"/>
      <c r="K256" s="28"/>
      <c r="L256" s="29"/>
      <c r="M256" s="30"/>
      <c r="N256" s="26">
        <f t="shared" si="21"/>
        <v>0</v>
      </c>
      <c r="O256" s="31" t="e">
        <f t="shared" si="22"/>
        <v>#DIV/0!</v>
      </c>
      <c r="P256" s="168"/>
      <c r="Q256" s="100"/>
      <c r="R256" s="100"/>
      <c r="S256" s="100"/>
      <c r="T256" s="100"/>
    </row>
    <row r="257" spans="2:20" s="9" customFormat="1" x14ac:dyDescent="0.25">
      <c r="B257" s="53"/>
      <c r="C257" s="17"/>
      <c r="D257" s="17"/>
      <c r="E257" s="17"/>
      <c r="F257" s="66"/>
      <c r="G257" s="17"/>
      <c r="H257" s="59"/>
      <c r="I257" s="17"/>
      <c r="J257" s="59"/>
      <c r="K257" s="28"/>
      <c r="L257" s="29"/>
      <c r="M257" s="30"/>
      <c r="N257" s="26">
        <f t="shared" si="21"/>
        <v>0</v>
      </c>
      <c r="O257" s="31" t="e">
        <f t="shared" si="22"/>
        <v>#DIV/0!</v>
      </c>
      <c r="P257" s="168"/>
      <c r="Q257" s="100"/>
      <c r="R257" s="100"/>
      <c r="S257" s="100"/>
      <c r="T257" s="100"/>
    </row>
    <row r="258" spans="2:20" s="9" customFormat="1" x14ac:dyDescent="0.25">
      <c r="B258" s="53"/>
      <c r="C258" s="17"/>
      <c r="D258" s="17"/>
      <c r="E258" s="17"/>
      <c r="F258" s="66"/>
      <c r="G258" s="17"/>
      <c r="H258" s="59"/>
      <c r="I258" s="17"/>
      <c r="J258" s="59"/>
      <c r="K258" s="28"/>
      <c r="L258" s="29"/>
      <c r="M258" s="30"/>
      <c r="N258" s="26">
        <f t="shared" si="21"/>
        <v>0</v>
      </c>
      <c r="O258" s="31" t="e">
        <f t="shared" si="22"/>
        <v>#DIV/0!</v>
      </c>
      <c r="P258" s="168"/>
      <c r="Q258" s="100"/>
      <c r="R258" s="100"/>
      <c r="S258" s="100"/>
      <c r="T258" s="100"/>
    </row>
    <row r="259" spans="2:20" s="9" customFormat="1" x14ac:dyDescent="0.25">
      <c r="B259" s="53"/>
      <c r="C259" s="17"/>
      <c r="D259" s="17"/>
      <c r="E259" s="17"/>
      <c r="F259" s="66"/>
      <c r="G259" s="17"/>
      <c r="H259" s="59"/>
      <c r="I259" s="17"/>
      <c r="J259" s="59"/>
      <c r="K259" s="28"/>
      <c r="L259" s="29"/>
      <c r="M259" s="30"/>
      <c r="N259" s="26">
        <f t="shared" si="21"/>
        <v>0</v>
      </c>
      <c r="O259" s="31" t="e">
        <f t="shared" si="22"/>
        <v>#DIV/0!</v>
      </c>
      <c r="P259" s="168"/>
      <c r="Q259" s="100"/>
      <c r="R259" s="100"/>
      <c r="S259" s="100"/>
      <c r="T259" s="100"/>
    </row>
    <row r="260" spans="2:20" s="9" customFormat="1" x14ac:dyDescent="0.25">
      <c r="B260" s="53"/>
      <c r="C260" s="17"/>
      <c r="D260" s="17"/>
      <c r="E260" s="17"/>
      <c r="F260" s="66"/>
      <c r="G260" s="17"/>
      <c r="H260" s="59"/>
      <c r="I260" s="17"/>
      <c r="J260" s="59"/>
      <c r="K260" s="28"/>
      <c r="L260" s="29"/>
      <c r="M260" s="30"/>
      <c r="N260" s="26">
        <f t="shared" si="21"/>
        <v>0</v>
      </c>
      <c r="O260" s="31" t="e">
        <f t="shared" si="22"/>
        <v>#DIV/0!</v>
      </c>
      <c r="P260" s="168"/>
      <c r="Q260" s="100"/>
      <c r="R260" s="100"/>
      <c r="S260" s="100"/>
      <c r="T260" s="100"/>
    </row>
    <row r="261" spans="2:20" s="9" customFormat="1" x14ac:dyDescent="0.25">
      <c r="B261" s="53"/>
      <c r="C261" s="17"/>
      <c r="D261" s="17"/>
      <c r="E261" s="17"/>
      <c r="F261" s="66"/>
      <c r="G261" s="17"/>
      <c r="H261" s="59"/>
      <c r="I261" s="17"/>
      <c r="J261" s="59"/>
      <c r="K261" s="28"/>
      <c r="L261" s="29"/>
      <c r="M261" s="30"/>
      <c r="N261" s="26">
        <f t="shared" si="21"/>
        <v>0</v>
      </c>
      <c r="O261" s="31" t="e">
        <f t="shared" si="22"/>
        <v>#DIV/0!</v>
      </c>
      <c r="P261" s="168"/>
      <c r="Q261" s="100"/>
      <c r="R261" s="100"/>
      <c r="S261" s="100"/>
      <c r="T261" s="100"/>
    </row>
    <row r="262" spans="2:20" s="9" customFormat="1" x14ac:dyDescent="0.25">
      <c r="B262" s="53"/>
      <c r="C262" s="17"/>
      <c r="D262" s="17"/>
      <c r="E262" s="17"/>
      <c r="F262" s="66"/>
      <c r="G262" s="17"/>
      <c r="H262" s="59"/>
      <c r="I262" s="17"/>
      <c r="J262" s="59"/>
      <c r="K262" s="28"/>
      <c r="L262" s="29"/>
      <c r="M262" s="30"/>
      <c r="N262" s="26">
        <f t="shared" si="21"/>
        <v>0</v>
      </c>
      <c r="O262" s="31" t="e">
        <f t="shared" si="22"/>
        <v>#DIV/0!</v>
      </c>
      <c r="P262" s="168"/>
      <c r="Q262" s="100"/>
      <c r="R262" s="100"/>
      <c r="S262" s="100"/>
      <c r="T262" s="100"/>
    </row>
    <row r="263" spans="2:20" s="9" customFormat="1" x14ac:dyDescent="0.25">
      <c r="B263" s="53"/>
      <c r="C263" s="17"/>
      <c r="D263" s="17"/>
      <c r="E263" s="17"/>
      <c r="F263" s="66"/>
      <c r="G263" s="17"/>
      <c r="H263" s="59"/>
      <c r="I263" s="17"/>
      <c r="J263" s="59"/>
      <c r="K263" s="28"/>
      <c r="L263" s="29"/>
      <c r="M263" s="30"/>
      <c r="N263" s="26">
        <f t="shared" si="21"/>
        <v>0</v>
      </c>
      <c r="O263" s="31" t="e">
        <f t="shared" si="22"/>
        <v>#DIV/0!</v>
      </c>
      <c r="P263" s="168"/>
      <c r="Q263" s="100"/>
      <c r="R263" s="100"/>
      <c r="S263" s="100"/>
      <c r="T263" s="100"/>
    </row>
    <row r="264" spans="2:20" s="9" customFormat="1" x14ac:dyDescent="0.25">
      <c r="B264" s="53"/>
      <c r="C264" s="17"/>
      <c r="D264" s="17"/>
      <c r="E264" s="17"/>
      <c r="F264" s="66"/>
      <c r="G264" s="17"/>
      <c r="H264" s="59"/>
      <c r="I264" s="17"/>
      <c r="J264" s="59"/>
      <c r="K264" s="28"/>
      <c r="L264" s="29"/>
      <c r="M264" s="30"/>
      <c r="N264" s="26">
        <f t="shared" si="21"/>
        <v>0</v>
      </c>
      <c r="O264" s="31" t="e">
        <f t="shared" si="22"/>
        <v>#DIV/0!</v>
      </c>
      <c r="P264" s="168"/>
      <c r="Q264" s="100"/>
      <c r="R264" s="100"/>
      <c r="S264" s="100"/>
      <c r="T264" s="100"/>
    </row>
    <row r="265" spans="2:20" s="9" customFormat="1" x14ac:dyDescent="0.25">
      <c r="B265" s="53"/>
      <c r="C265" s="17"/>
      <c r="D265" s="17"/>
      <c r="E265" s="17"/>
      <c r="F265" s="66"/>
      <c r="G265" s="17"/>
      <c r="H265" s="59"/>
      <c r="I265" s="17"/>
      <c r="J265" s="59"/>
      <c r="K265" s="28"/>
      <c r="L265" s="29"/>
      <c r="M265" s="30"/>
      <c r="N265" s="26">
        <f t="shared" si="21"/>
        <v>0</v>
      </c>
      <c r="O265" s="31" t="e">
        <f t="shared" si="22"/>
        <v>#DIV/0!</v>
      </c>
      <c r="P265" s="168"/>
      <c r="Q265" s="100"/>
      <c r="R265" s="100"/>
      <c r="S265" s="100"/>
      <c r="T265" s="100"/>
    </row>
    <row r="266" spans="2:20" s="9" customFormat="1" x14ac:dyDescent="0.25">
      <c r="B266" s="53"/>
      <c r="C266" s="17"/>
      <c r="D266" s="17"/>
      <c r="E266" s="17"/>
      <c r="F266" s="66"/>
      <c r="G266" s="17"/>
      <c r="H266" s="59"/>
      <c r="I266" s="17"/>
      <c r="J266" s="59"/>
      <c r="K266" s="28"/>
      <c r="L266" s="29"/>
      <c r="M266" s="30"/>
      <c r="N266" s="26">
        <f t="shared" si="21"/>
        <v>0</v>
      </c>
      <c r="O266" s="31" t="e">
        <f t="shared" si="22"/>
        <v>#DIV/0!</v>
      </c>
      <c r="P266" s="168"/>
      <c r="Q266" s="100"/>
      <c r="R266" s="100"/>
      <c r="S266" s="100"/>
      <c r="T266" s="100"/>
    </row>
    <row r="267" spans="2:20" s="9" customFormat="1" x14ac:dyDescent="0.25">
      <c r="B267" s="53"/>
      <c r="C267" s="17"/>
      <c r="D267" s="17"/>
      <c r="E267" s="17"/>
      <c r="F267" s="66"/>
      <c r="G267" s="17"/>
      <c r="H267" s="59"/>
      <c r="I267" s="17"/>
      <c r="J267" s="59"/>
      <c r="K267" s="28"/>
      <c r="L267" s="29"/>
      <c r="M267" s="30"/>
      <c r="N267" s="26">
        <f t="shared" si="21"/>
        <v>0</v>
      </c>
      <c r="O267" s="31" t="e">
        <f t="shared" si="22"/>
        <v>#DIV/0!</v>
      </c>
      <c r="P267" s="168"/>
      <c r="Q267" s="100"/>
      <c r="R267" s="100"/>
      <c r="S267" s="100"/>
      <c r="T267" s="100"/>
    </row>
    <row r="268" spans="2:20" s="9" customFormat="1" x14ac:dyDescent="0.25">
      <c r="B268" s="53"/>
      <c r="C268" s="17"/>
      <c r="D268" s="17"/>
      <c r="E268" s="17"/>
      <c r="F268" s="66"/>
      <c r="G268" s="17"/>
      <c r="H268" s="59"/>
      <c r="I268" s="17"/>
      <c r="J268" s="59"/>
      <c r="K268" s="28"/>
      <c r="L268" s="29"/>
      <c r="M268" s="30"/>
      <c r="N268" s="26">
        <f t="shared" si="21"/>
        <v>0</v>
      </c>
      <c r="O268" s="31" t="e">
        <f t="shared" si="22"/>
        <v>#DIV/0!</v>
      </c>
      <c r="P268" s="168"/>
      <c r="Q268" s="100"/>
      <c r="R268" s="100"/>
      <c r="S268" s="100"/>
      <c r="T268" s="100"/>
    </row>
    <row r="269" spans="2:20" s="9" customFormat="1" x14ac:dyDescent="0.25">
      <c r="B269" s="53"/>
      <c r="C269" s="17"/>
      <c r="D269" s="17"/>
      <c r="E269" s="17"/>
      <c r="F269" s="66"/>
      <c r="G269" s="17"/>
      <c r="H269" s="59"/>
      <c r="I269" s="17"/>
      <c r="J269" s="59"/>
      <c r="K269" s="28"/>
      <c r="L269" s="29"/>
      <c r="M269" s="30"/>
      <c r="N269" s="26">
        <f t="shared" si="21"/>
        <v>0</v>
      </c>
      <c r="O269" s="31" t="e">
        <f t="shared" si="22"/>
        <v>#DIV/0!</v>
      </c>
      <c r="P269" s="168"/>
      <c r="Q269" s="100"/>
      <c r="R269" s="100"/>
      <c r="S269" s="100"/>
      <c r="T269" s="100"/>
    </row>
    <row r="270" spans="2:20" s="9" customFormat="1" x14ac:dyDescent="0.25">
      <c r="B270" s="53"/>
      <c r="C270" s="17"/>
      <c r="D270" s="17"/>
      <c r="E270" s="17"/>
      <c r="F270" s="66"/>
      <c r="G270" s="17"/>
      <c r="H270" s="59"/>
      <c r="I270" s="17"/>
      <c r="J270" s="59"/>
      <c r="K270" s="28"/>
      <c r="L270" s="29"/>
      <c r="M270" s="30"/>
      <c r="N270" s="26">
        <f t="shared" si="21"/>
        <v>0</v>
      </c>
      <c r="O270" s="31" t="e">
        <f t="shared" si="22"/>
        <v>#DIV/0!</v>
      </c>
      <c r="P270" s="168"/>
      <c r="Q270" s="100"/>
      <c r="R270" s="100"/>
      <c r="S270" s="100"/>
      <c r="T270" s="100"/>
    </row>
    <row r="271" spans="2:20" s="9" customFormat="1" x14ac:dyDescent="0.25">
      <c r="B271" s="53"/>
      <c r="C271" s="17"/>
      <c r="D271" s="17"/>
      <c r="E271" s="17"/>
      <c r="F271" s="66"/>
      <c r="G271" s="17"/>
      <c r="H271" s="59"/>
      <c r="I271" s="17"/>
      <c r="J271" s="59"/>
      <c r="K271" s="28"/>
      <c r="L271" s="29"/>
      <c r="M271" s="30"/>
      <c r="N271" s="26">
        <f t="shared" si="21"/>
        <v>0</v>
      </c>
      <c r="O271" s="31" t="e">
        <f t="shared" si="22"/>
        <v>#DIV/0!</v>
      </c>
      <c r="P271" s="168"/>
      <c r="Q271" s="100"/>
      <c r="R271" s="100"/>
      <c r="S271" s="100"/>
      <c r="T271" s="100"/>
    </row>
    <row r="272" spans="2:20" s="9" customFormat="1" x14ac:dyDescent="0.25">
      <c r="B272" s="53"/>
      <c r="C272" s="17"/>
      <c r="D272" s="17"/>
      <c r="E272" s="17"/>
      <c r="F272" s="66"/>
      <c r="G272" s="17"/>
      <c r="H272" s="59"/>
      <c r="I272" s="17"/>
      <c r="J272" s="59"/>
      <c r="K272" s="28"/>
      <c r="L272" s="29"/>
      <c r="M272" s="30"/>
      <c r="N272" s="26">
        <f t="shared" si="21"/>
        <v>0</v>
      </c>
      <c r="O272" s="31" t="e">
        <f t="shared" si="22"/>
        <v>#DIV/0!</v>
      </c>
      <c r="P272" s="168"/>
      <c r="Q272" s="100"/>
      <c r="R272" s="100"/>
      <c r="S272" s="100"/>
      <c r="T272" s="100"/>
    </row>
    <row r="273" spans="2:20" s="9" customFormat="1" x14ac:dyDescent="0.25">
      <c r="B273" s="53"/>
      <c r="C273" s="17"/>
      <c r="D273" s="17"/>
      <c r="E273" s="17"/>
      <c r="F273" s="66"/>
      <c r="G273" s="17"/>
      <c r="H273" s="59"/>
      <c r="I273" s="17"/>
      <c r="J273" s="59"/>
      <c r="K273" s="28"/>
      <c r="L273" s="29"/>
      <c r="M273" s="30"/>
      <c r="N273" s="26">
        <f t="shared" si="21"/>
        <v>0</v>
      </c>
      <c r="O273" s="31" t="e">
        <f t="shared" si="22"/>
        <v>#DIV/0!</v>
      </c>
      <c r="P273" s="168"/>
      <c r="Q273" s="100"/>
      <c r="R273" s="100"/>
      <c r="S273" s="100"/>
      <c r="T273" s="100"/>
    </row>
    <row r="274" spans="2:20" s="9" customFormat="1" x14ac:dyDescent="0.25">
      <c r="B274" s="53"/>
      <c r="C274" s="17"/>
      <c r="D274" s="17"/>
      <c r="E274" s="17"/>
      <c r="F274" s="66"/>
      <c r="G274" s="17"/>
      <c r="H274" s="59"/>
      <c r="I274" s="17"/>
      <c r="J274" s="59"/>
      <c r="K274" s="28"/>
      <c r="L274" s="29"/>
      <c r="M274" s="30"/>
      <c r="N274" s="26">
        <f t="shared" si="21"/>
        <v>0</v>
      </c>
      <c r="O274" s="31" t="e">
        <f t="shared" si="22"/>
        <v>#DIV/0!</v>
      </c>
      <c r="P274" s="168"/>
      <c r="Q274" s="100"/>
      <c r="R274" s="100"/>
      <c r="S274" s="100"/>
      <c r="T274" s="100"/>
    </row>
    <row r="275" spans="2:20" s="9" customFormat="1" x14ac:dyDescent="0.25">
      <c r="B275" s="53"/>
      <c r="C275" s="17"/>
      <c r="D275" s="17"/>
      <c r="E275" s="17"/>
      <c r="F275" s="66"/>
      <c r="G275" s="17"/>
      <c r="H275" s="59"/>
      <c r="I275" s="17"/>
      <c r="J275" s="59"/>
      <c r="K275" s="28"/>
      <c r="L275" s="29"/>
      <c r="M275" s="30"/>
      <c r="N275" s="26">
        <f t="shared" si="21"/>
        <v>0</v>
      </c>
      <c r="O275" s="31" t="e">
        <f t="shared" si="22"/>
        <v>#DIV/0!</v>
      </c>
      <c r="P275" s="168"/>
      <c r="Q275" s="100"/>
      <c r="R275" s="100"/>
      <c r="S275" s="100"/>
      <c r="T275" s="100"/>
    </row>
    <row r="276" spans="2:20" s="9" customFormat="1" x14ac:dyDescent="0.25">
      <c r="B276" s="53"/>
      <c r="C276" s="17"/>
      <c r="D276" s="17"/>
      <c r="E276" s="17"/>
      <c r="F276" s="66"/>
      <c r="G276" s="17"/>
      <c r="H276" s="59"/>
      <c r="I276" s="17"/>
      <c r="J276" s="59"/>
      <c r="K276" s="28"/>
      <c r="L276" s="29"/>
      <c r="M276" s="30"/>
      <c r="N276" s="26">
        <f t="shared" si="21"/>
        <v>0</v>
      </c>
      <c r="O276" s="31" t="e">
        <f t="shared" si="22"/>
        <v>#DIV/0!</v>
      </c>
      <c r="P276" s="168"/>
      <c r="Q276" s="100"/>
      <c r="R276" s="100"/>
      <c r="S276" s="100"/>
      <c r="T276" s="100"/>
    </row>
    <row r="277" spans="2:20" s="9" customFormat="1" x14ac:dyDescent="0.25">
      <c r="B277" s="53"/>
      <c r="C277" s="17"/>
      <c r="D277" s="17"/>
      <c r="E277" s="17"/>
      <c r="F277" s="66"/>
      <c r="G277" s="17"/>
      <c r="H277" s="59"/>
      <c r="I277" s="17"/>
      <c r="J277" s="59"/>
      <c r="K277" s="28"/>
      <c r="L277" s="29"/>
      <c r="M277" s="30"/>
      <c r="N277" s="26">
        <f t="shared" si="21"/>
        <v>0</v>
      </c>
      <c r="O277" s="31" t="e">
        <f t="shared" si="22"/>
        <v>#DIV/0!</v>
      </c>
      <c r="P277" s="168"/>
      <c r="Q277" s="100"/>
      <c r="R277" s="100"/>
      <c r="S277" s="100"/>
      <c r="T277" s="100"/>
    </row>
    <row r="278" spans="2:20" s="9" customFormat="1" x14ac:dyDescent="0.25">
      <c r="B278" s="53"/>
      <c r="C278" s="17"/>
      <c r="D278" s="17"/>
      <c r="E278" s="17"/>
      <c r="F278" s="66"/>
      <c r="G278" s="17"/>
      <c r="H278" s="59"/>
      <c r="I278" s="17"/>
      <c r="J278" s="59"/>
      <c r="K278" s="28"/>
      <c r="L278" s="29"/>
      <c r="M278" s="30"/>
      <c r="N278" s="26">
        <f t="shared" si="21"/>
        <v>0</v>
      </c>
      <c r="O278" s="31" t="e">
        <f t="shared" si="22"/>
        <v>#DIV/0!</v>
      </c>
      <c r="P278" s="168"/>
      <c r="Q278" s="100"/>
      <c r="R278" s="100"/>
      <c r="S278" s="100"/>
      <c r="T278" s="100"/>
    </row>
    <row r="279" spans="2:20" s="9" customFormat="1" x14ac:dyDescent="0.25">
      <c r="B279" s="53"/>
      <c r="C279" s="17"/>
      <c r="D279" s="17"/>
      <c r="E279" s="17"/>
      <c r="F279" s="66"/>
      <c r="G279" s="17"/>
      <c r="H279" s="59"/>
      <c r="I279" s="17"/>
      <c r="J279" s="59"/>
      <c r="K279" s="28"/>
      <c r="L279" s="29"/>
      <c r="M279" s="30"/>
      <c r="N279" s="26">
        <f t="shared" si="21"/>
        <v>0</v>
      </c>
      <c r="O279" s="31" t="e">
        <f t="shared" si="22"/>
        <v>#DIV/0!</v>
      </c>
      <c r="P279" s="168"/>
      <c r="Q279" s="100"/>
      <c r="R279" s="100"/>
      <c r="S279" s="100"/>
      <c r="T279" s="100"/>
    </row>
    <row r="280" spans="2:20" s="9" customFormat="1" x14ac:dyDescent="0.25">
      <c r="B280" s="53"/>
      <c r="C280" s="17"/>
      <c r="D280" s="17"/>
      <c r="E280" s="17"/>
      <c r="F280" s="66"/>
      <c r="G280" s="17"/>
      <c r="H280" s="59"/>
      <c r="I280" s="17"/>
      <c r="J280" s="59"/>
      <c r="K280" s="28"/>
      <c r="L280" s="29"/>
      <c r="M280" s="30"/>
      <c r="N280" s="26">
        <f t="shared" si="21"/>
        <v>0</v>
      </c>
      <c r="O280" s="31" t="e">
        <f t="shared" si="22"/>
        <v>#DIV/0!</v>
      </c>
      <c r="P280" s="168"/>
      <c r="Q280" s="100"/>
      <c r="R280" s="100"/>
      <c r="S280" s="100"/>
      <c r="T280" s="100"/>
    </row>
    <row r="281" spans="2:20" s="9" customFormat="1" x14ac:dyDescent="0.25">
      <c r="B281" s="53"/>
      <c r="C281" s="17"/>
      <c r="D281" s="17"/>
      <c r="E281" s="17"/>
      <c r="F281" s="66"/>
      <c r="G281" s="17"/>
      <c r="H281" s="59"/>
      <c r="I281" s="17"/>
      <c r="J281" s="59"/>
      <c r="K281" s="28"/>
      <c r="L281" s="29"/>
      <c r="M281" s="30"/>
      <c r="N281" s="26">
        <f t="shared" si="21"/>
        <v>0</v>
      </c>
      <c r="O281" s="31" t="e">
        <f t="shared" si="22"/>
        <v>#DIV/0!</v>
      </c>
      <c r="P281" s="168"/>
      <c r="Q281" s="100"/>
      <c r="R281" s="100"/>
      <c r="S281" s="100"/>
      <c r="T281" s="100"/>
    </row>
    <row r="282" spans="2:20" s="9" customFormat="1" x14ac:dyDescent="0.25">
      <c r="B282" s="53"/>
      <c r="C282" s="17"/>
      <c r="D282" s="17"/>
      <c r="E282" s="17"/>
      <c r="F282" s="66"/>
      <c r="G282" s="17"/>
      <c r="H282" s="59"/>
      <c r="I282" s="17"/>
      <c r="J282" s="59"/>
      <c r="K282" s="28"/>
      <c r="L282" s="29"/>
      <c r="M282" s="30"/>
      <c r="N282" s="26">
        <f t="shared" si="21"/>
        <v>0</v>
      </c>
      <c r="O282" s="31" t="e">
        <f t="shared" si="22"/>
        <v>#DIV/0!</v>
      </c>
      <c r="P282" s="168"/>
      <c r="Q282" s="100"/>
      <c r="R282" s="100"/>
      <c r="S282" s="100"/>
      <c r="T282" s="100"/>
    </row>
    <row r="283" spans="2:20" s="9" customFormat="1" x14ac:dyDescent="0.25">
      <c r="B283" s="53"/>
      <c r="C283" s="17"/>
      <c r="D283" s="17"/>
      <c r="E283" s="17"/>
      <c r="F283" s="66"/>
      <c r="G283" s="17"/>
      <c r="H283" s="59"/>
      <c r="I283" s="17"/>
      <c r="J283" s="59"/>
      <c r="K283" s="28"/>
      <c r="L283" s="29"/>
      <c r="M283" s="30"/>
      <c r="N283" s="26">
        <f t="shared" si="21"/>
        <v>0</v>
      </c>
      <c r="O283" s="31" t="e">
        <f t="shared" si="22"/>
        <v>#DIV/0!</v>
      </c>
      <c r="P283" s="168"/>
      <c r="Q283" s="100"/>
      <c r="R283" s="100"/>
      <c r="S283" s="100"/>
      <c r="T283" s="100"/>
    </row>
    <row r="284" spans="2:20" s="9" customFormat="1" x14ac:dyDescent="0.25">
      <c r="B284" s="53"/>
      <c r="C284" s="17"/>
      <c r="D284" s="17"/>
      <c r="E284" s="17"/>
      <c r="F284" s="66"/>
      <c r="G284" s="17"/>
      <c r="H284" s="59"/>
      <c r="I284" s="17"/>
      <c r="J284" s="59"/>
      <c r="K284" s="28"/>
      <c r="L284" s="29"/>
      <c r="M284" s="30"/>
      <c r="N284" s="26">
        <f t="shared" si="21"/>
        <v>0</v>
      </c>
      <c r="O284" s="31" t="e">
        <f t="shared" si="22"/>
        <v>#DIV/0!</v>
      </c>
      <c r="P284" s="168"/>
      <c r="Q284" s="100"/>
      <c r="R284" s="100"/>
      <c r="S284" s="100"/>
      <c r="T284" s="100"/>
    </row>
    <row r="285" spans="2:20" s="9" customFormat="1" x14ac:dyDescent="0.25">
      <c r="B285" s="53"/>
      <c r="C285" s="17"/>
      <c r="D285" s="17"/>
      <c r="E285" s="17"/>
      <c r="F285" s="66"/>
      <c r="G285" s="17"/>
      <c r="H285" s="59"/>
      <c r="I285" s="17"/>
      <c r="J285" s="59"/>
      <c r="K285" s="28"/>
      <c r="L285" s="29"/>
      <c r="M285" s="30"/>
      <c r="N285" s="26">
        <f t="shared" si="21"/>
        <v>0</v>
      </c>
      <c r="O285" s="31" t="e">
        <f t="shared" si="22"/>
        <v>#DIV/0!</v>
      </c>
      <c r="P285" s="168"/>
      <c r="Q285" s="100"/>
      <c r="R285" s="100"/>
      <c r="S285" s="100"/>
      <c r="T285" s="100"/>
    </row>
    <row r="286" spans="2:20" s="9" customFormat="1" x14ac:dyDescent="0.25">
      <c r="B286" s="53"/>
      <c r="C286" s="17"/>
      <c r="D286" s="17"/>
      <c r="E286" s="17"/>
      <c r="F286" s="66"/>
      <c r="G286" s="17"/>
      <c r="H286" s="59"/>
      <c r="I286" s="17"/>
      <c r="J286" s="59"/>
      <c r="K286" s="28"/>
      <c r="L286" s="29"/>
      <c r="M286" s="30"/>
      <c r="N286" s="26">
        <f t="shared" si="21"/>
        <v>0</v>
      </c>
      <c r="O286" s="31" t="e">
        <f t="shared" si="22"/>
        <v>#DIV/0!</v>
      </c>
      <c r="P286" s="168"/>
      <c r="Q286" s="100"/>
      <c r="R286" s="100"/>
      <c r="S286" s="100"/>
      <c r="T286" s="100"/>
    </row>
    <row r="287" spans="2:20" s="9" customFormat="1" x14ac:dyDescent="0.25">
      <c r="B287" s="53"/>
      <c r="C287" s="17"/>
      <c r="D287" s="17"/>
      <c r="E287" s="17"/>
      <c r="F287" s="66"/>
      <c r="G287" s="17"/>
      <c r="H287" s="59"/>
      <c r="I287" s="17"/>
      <c r="J287" s="59"/>
      <c r="K287" s="28"/>
      <c r="L287" s="29"/>
      <c r="M287" s="30"/>
      <c r="N287" s="26">
        <f t="shared" si="21"/>
        <v>0</v>
      </c>
      <c r="O287" s="31" t="e">
        <f t="shared" si="22"/>
        <v>#DIV/0!</v>
      </c>
      <c r="P287" s="168"/>
      <c r="Q287" s="100"/>
      <c r="R287" s="100"/>
      <c r="S287" s="100"/>
      <c r="T287" s="100"/>
    </row>
    <row r="288" spans="2:20" s="9" customFormat="1" x14ac:dyDescent="0.25">
      <c r="B288" s="53"/>
      <c r="C288" s="17"/>
      <c r="D288" s="17"/>
      <c r="E288" s="17"/>
      <c r="F288" s="66"/>
      <c r="G288" s="17"/>
      <c r="H288" s="59"/>
      <c r="I288" s="17"/>
      <c r="J288" s="59"/>
      <c r="K288" s="28"/>
      <c r="L288" s="29"/>
      <c r="M288" s="30"/>
      <c r="N288" s="26">
        <f t="shared" si="21"/>
        <v>0</v>
      </c>
      <c r="O288" s="31" t="e">
        <f t="shared" si="22"/>
        <v>#DIV/0!</v>
      </c>
      <c r="P288" s="168"/>
      <c r="Q288" s="100"/>
      <c r="R288" s="100"/>
      <c r="S288" s="100"/>
      <c r="T288" s="100"/>
    </row>
    <row r="289" spans="2:20" s="9" customFormat="1" x14ac:dyDescent="0.25">
      <c r="B289" s="53"/>
      <c r="C289" s="17"/>
      <c r="D289" s="17"/>
      <c r="E289" s="17"/>
      <c r="F289" s="66"/>
      <c r="G289" s="17"/>
      <c r="H289" s="59"/>
      <c r="I289" s="17"/>
      <c r="J289" s="59"/>
      <c r="K289" s="28"/>
      <c r="L289" s="29"/>
      <c r="M289" s="30"/>
      <c r="N289" s="26">
        <f t="shared" si="21"/>
        <v>0</v>
      </c>
      <c r="O289" s="31" t="e">
        <f t="shared" si="22"/>
        <v>#DIV/0!</v>
      </c>
      <c r="P289" s="168"/>
      <c r="Q289" s="100"/>
      <c r="R289" s="100"/>
      <c r="S289" s="100"/>
      <c r="T289" s="100"/>
    </row>
    <row r="290" spans="2:20" s="9" customFormat="1" x14ac:dyDescent="0.25">
      <c r="B290" s="53"/>
      <c r="C290" s="17"/>
      <c r="D290" s="17"/>
      <c r="E290" s="17"/>
      <c r="F290" s="66"/>
      <c r="G290" s="17"/>
      <c r="H290" s="59"/>
      <c r="I290" s="17"/>
      <c r="J290" s="59"/>
      <c r="K290" s="28"/>
      <c r="L290" s="29"/>
      <c r="M290" s="30"/>
      <c r="N290" s="26">
        <f t="shared" si="21"/>
        <v>0</v>
      </c>
      <c r="O290" s="31" t="e">
        <f t="shared" si="22"/>
        <v>#DIV/0!</v>
      </c>
      <c r="P290" s="168"/>
      <c r="Q290" s="100"/>
      <c r="R290" s="100"/>
      <c r="S290" s="100"/>
      <c r="T290" s="100"/>
    </row>
    <row r="291" spans="2:20" s="9" customFormat="1" x14ac:dyDescent="0.25">
      <c r="B291" s="53"/>
      <c r="C291" s="17"/>
      <c r="D291" s="17"/>
      <c r="E291" s="17"/>
      <c r="F291" s="66"/>
      <c r="G291" s="17"/>
      <c r="H291" s="59"/>
      <c r="I291" s="17"/>
      <c r="J291" s="59"/>
      <c r="K291" s="28"/>
      <c r="L291" s="29"/>
      <c r="M291" s="30"/>
      <c r="N291" s="26">
        <f t="shared" si="21"/>
        <v>0</v>
      </c>
      <c r="O291" s="31" t="e">
        <f t="shared" si="22"/>
        <v>#DIV/0!</v>
      </c>
      <c r="P291" s="168"/>
      <c r="Q291" s="100"/>
      <c r="R291" s="100"/>
      <c r="S291" s="100"/>
      <c r="T291" s="100"/>
    </row>
    <row r="292" spans="2:20" s="9" customFormat="1" x14ac:dyDescent="0.25">
      <c r="B292" s="53"/>
      <c r="C292" s="17"/>
      <c r="D292" s="17"/>
      <c r="E292" s="17"/>
      <c r="F292" s="66"/>
      <c r="G292" s="17"/>
      <c r="H292" s="59"/>
      <c r="I292" s="17"/>
      <c r="J292" s="59"/>
      <c r="K292" s="28"/>
      <c r="L292" s="29"/>
      <c r="M292" s="30"/>
      <c r="N292" s="26">
        <f t="shared" si="21"/>
        <v>0</v>
      </c>
      <c r="O292" s="31" t="e">
        <f t="shared" si="22"/>
        <v>#DIV/0!</v>
      </c>
      <c r="P292" s="168"/>
      <c r="Q292" s="100"/>
      <c r="R292" s="100"/>
      <c r="S292" s="100"/>
      <c r="T292" s="100"/>
    </row>
    <row r="293" spans="2:20" s="9" customFormat="1" x14ac:dyDescent="0.25">
      <c r="B293" s="53"/>
      <c r="C293" s="17"/>
      <c r="D293" s="17"/>
      <c r="E293" s="17"/>
      <c r="F293" s="66"/>
      <c r="G293" s="17"/>
      <c r="H293" s="59"/>
      <c r="I293" s="17"/>
      <c r="J293" s="59"/>
      <c r="K293" s="28"/>
      <c r="L293" s="29"/>
      <c r="M293" s="30"/>
      <c r="N293" s="26">
        <f t="shared" si="21"/>
        <v>0</v>
      </c>
      <c r="O293" s="31" t="e">
        <f t="shared" si="22"/>
        <v>#DIV/0!</v>
      </c>
      <c r="P293" s="168"/>
      <c r="Q293" s="100"/>
      <c r="R293" s="100"/>
      <c r="S293" s="100"/>
      <c r="T293" s="100"/>
    </row>
    <row r="294" spans="2:20" s="9" customFormat="1" x14ac:dyDescent="0.25">
      <c r="B294" s="53"/>
      <c r="C294" s="17"/>
      <c r="D294" s="17"/>
      <c r="E294" s="17"/>
      <c r="F294" s="66"/>
      <c r="G294" s="17"/>
      <c r="H294" s="59"/>
      <c r="I294" s="17"/>
      <c r="J294" s="59"/>
      <c r="K294" s="28"/>
      <c r="L294" s="29"/>
      <c r="M294" s="30"/>
      <c r="N294" s="26">
        <f t="shared" si="21"/>
        <v>0</v>
      </c>
      <c r="O294" s="31" t="e">
        <f t="shared" si="22"/>
        <v>#DIV/0!</v>
      </c>
      <c r="P294" s="168"/>
      <c r="Q294" s="100"/>
      <c r="R294" s="100"/>
      <c r="S294" s="100"/>
      <c r="T294" s="100"/>
    </row>
    <row r="295" spans="2:20" s="9" customFormat="1" x14ac:dyDescent="0.25">
      <c r="B295" s="53"/>
      <c r="C295" s="17"/>
      <c r="D295" s="17"/>
      <c r="E295" s="17"/>
      <c r="F295" s="66"/>
      <c r="G295" s="17"/>
      <c r="H295" s="59"/>
      <c r="I295" s="17"/>
      <c r="J295" s="59"/>
      <c r="K295" s="28"/>
      <c r="L295" s="29"/>
      <c r="M295" s="30"/>
      <c r="N295" s="26">
        <f t="shared" si="21"/>
        <v>0</v>
      </c>
      <c r="O295" s="31" t="e">
        <f t="shared" si="22"/>
        <v>#DIV/0!</v>
      </c>
      <c r="P295" s="168"/>
      <c r="Q295" s="100"/>
      <c r="R295" s="100"/>
      <c r="S295" s="100"/>
      <c r="T295" s="100"/>
    </row>
    <row r="296" spans="2:20" s="9" customFormat="1" x14ac:dyDescent="0.25">
      <c r="B296" s="53"/>
      <c r="C296" s="17"/>
      <c r="D296" s="17"/>
      <c r="E296" s="17"/>
      <c r="F296" s="66"/>
      <c r="G296" s="17"/>
      <c r="H296" s="59"/>
      <c r="I296" s="17"/>
      <c r="J296" s="59"/>
      <c r="K296" s="28"/>
      <c r="L296" s="29"/>
      <c r="M296" s="30"/>
      <c r="N296" s="26">
        <f t="shared" si="21"/>
        <v>0</v>
      </c>
      <c r="O296" s="31" t="e">
        <f t="shared" si="22"/>
        <v>#DIV/0!</v>
      </c>
      <c r="P296" s="168"/>
      <c r="Q296" s="100"/>
      <c r="R296" s="100"/>
      <c r="S296" s="100"/>
      <c r="T296" s="100"/>
    </row>
    <row r="297" spans="2:20" s="9" customFormat="1" x14ac:dyDescent="0.25">
      <c r="B297" s="53"/>
      <c r="C297" s="17"/>
      <c r="D297" s="17"/>
      <c r="E297" s="17"/>
      <c r="F297" s="66"/>
      <c r="G297" s="17"/>
      <c r="H297" s="59"/>
      <c r="I297" s="17"/>
      <c r="J297" s="59"/>
      <c r="K297" s="28"/>
      <c r="L297" s="29"/>
      <c r="M297" s="30"/>
      <c r="N297" s="26">
        <f t="shared" si="21"/>
        <v>0</v>
      </c>
      <c r="O297" s="31" t="e">
        <f t="shared" si="22"/>
        <v>#DIV/0!</v>
      </c>
      <c r="P297" s="168"/>
      <c r="Q297" s="100"/>
      <c r="R297" s="100"/>
      <c r="S297" s="100"/>
      <c r="T297" s="100"/>
    </row>
    <row r="298" spans="2:20" s="9" customFormat="1" x14ac:dyDescent="0.25">
      <c r="B298" s="53"/>
      <c r="C298" s="17"/>
      <c r="D298" s="17"/>
      <c r="E298" s="17"/>
      <c r="F298" s="66"/>
      <c r="G298" s="17"/>
      <c r="H298" s="59"/>
      <c r="I298" s="17"/>
      <c r="J298" s="59"/>
      <c r="K298" s="28"/>
      <c r="L298" s="29"/>
      <c r="M298" s="30"/>
      <c r="N298" s="26">
        <f t="shared" si="21"/>
        <v>0</v>
      </c>
      <c r="O298" s="31" t="e">
        <f t="shared" si="22"/>
        <v>#DIV/0!</v>
      </c>
      <c r="P298" s="168"/>
      <c r="Q298" s="100"/>
      <c r="R298" s="100"/>
      <c r="S298" s="100"/>
      <c r="T298" s="100"/>
    </row>
    <row r="299" spans="2:20" s="9" customFormat="1" x14ac:dyDescent="0.25">
      <c r="B299" s="53"/>
      <c r="C299" s="17"/>
      <c r="D299" s="17"/>
      <c r="E299" s="17"/>
      <c r="F299" s="66"/>
      <c r="G299" s="17"/>
      <c r="H299" s="59"/>
      <c r="I299" s="17"/>
      <c r="J299" s="59"/>
      <c r="K299" s="28"/>
      <c r="L299" s="29"/>
      <c r="M299" s="30"/>
      <c r="N299" s="26">
        <f t="shared" si="21"/>
        <v>0</v>
      </c>
      <c r="O299" s="31" t="e">
        <f t="shared" si="22"/>
        <v>#DIV/0!</v>
      </c>
      <c r="P299" s="168"/>
      <c r="Q299" s="100"/>
      <c r="R299" s="100"/>
      <c r="S299" s="100"/>
      <c r="T299" s="100"/>
    </row>
    <row r="300" spans="2:20" s="9" customFormat="1" x14ac:dyDescent="0.25">
      <c r="B300" s="53"/>
      <c r="C300" s="17"/>
      <c r="D300" s="17"/>
      <c r="E300" s="17"/>
      <c r="F300" s="66"/>
      <c r="G300" s="17"/>
      <c r="H300" s="59"/>
      <c r="I300" s="17"/>
      <c r="J300" s="59"/>
      <c r="K300" s="28"/>
      <c r="L300" s="29"/>
      <c r="M300" s="30"/>
      <c r="N300" s="26">
        <f t="shared" si="21"/>
        <v>0</v>
      </c>
      <c r="O300" s="31" t="e">
        <f t="shared" si="22"/>
        <v>#DIV/0!</v>
      </c>
      <c r="P300" s="168"/>
      <c r="Q300" s="100"/>
      <c r="R300" s="100"/>
      <c r="S300" s="100"/>
      <c r="T300" s="100"/>
    </row>
    <row r="301" spans="2:20" s="9" customFormat="1" x14ac:dyDescent="0.25">
      <c r="B301" s="53"/>
      <c r="C301" s="17"/>
      <c r="D301" s="17"/>
      <c r="E301" s="17"/>
      <c r="F301" s="66"/>
      <c r="G301" s="17"/>
      <c r="H301" s="59"/>
      <c r="I301" s="17"/>
      <c r="J301" s="59"/>
      <c r="K301" s="28"/>
      <c r="L301" s="29"/>
      <c r="M301" s="30"/>
      <c r="N301" s="26">
        <f t="shared" si="21"/>
        <v>0</v>
      </c>
      <c r="O301" s="31" t="e">
        <f t="shared" si="22"/>
        <v>#DIV/0!</v>
      </c>
      <c r="P301" s="168"/>
      <c r="Q301" s="100"/>
      <c r="R301" s="100"/>
      <c r="S301" s="100"/>
      <c r="T301" s="100"/>
    </row>
    <row r="302" spans="2:20" s="9" customFormat="1" x14ac:dyDescent="0.25">
      <c r="B302" s="53"/>
      <c r="C302" s="17"/>
      <c r="D302" s="17"/>
      <c r="E302" s="17"/>
      <c r="F302" s="66"/>
      <c r="G302" s="17"/>
      <c r="H302" s="59"/>
      <c r="I302" s="17"/>
      <c r="J302" s="59"/>
      <c r="K302" s="28"/>
      <c r="L302" s="29"/>
      <c r="M302" s="30"/>
      <c r="N302" s="26">
        <f t="shared" si="21"/>
        <v>0</v>
      </c>
      <c r="O302" s="31" t="e">
        <f t="shared" si="22"/>
        <v>#DIV/0!</v>
      </c>
      <c r="P302" s="168"/>
      <c r="Q302" s="100"/>
      <c r="R302" s="100"/>
      <c r="S302" s="100"/>
      <c r="T302" s="100"/>
    </row>
    <row r="303" spans="2:20" s="9" customFormat="1" x14ac:dyDescent="0.25">
      <c r="B303" s="53"/>
      <c r="C303" s="17"/>
      <c r="D303" s="17"/>
      <c r="E303" s="17"/>
      <c r="F303" s="66"/>
      <c r="G303" s="17"/>
      <c r="H303" s="59"/>
      <c r="I303" s="17"/>
      <c r="J303" s="59"/>
      <c r="K303" s="28"/>
      <c r="L303" s="29"/>
      <c r="M303" s="30"/>
      <c r="N303" s="26">
        <f t="shared" ref="N303:N366" si="23">+M303*K303</f>
        <v>0</v>
      </c>
      <c r="O303" s="31" t="e">
        <f t="shared" ref="O303:O366" si="24">+(N303/J303)-1</f>
        <v>#DIV/0!</v>
      </c>
      <c r="P303" s="168"/>
      <c r="Q303" s="100"/>
      <c r="R303" s="100"/>
      <c r="S303" s="100"/>
      <c r="T303" s="100"/>
    </row>
    <row r="304" spans="2:20" s="9" customFormat="1" x14ac:dyDescent="0.25">
      <c r="B304" s="53"/>
      <c r="C304" s="17"/>
      <c r="D304" s="17"/>
      <c r="E304" s="17"/>
      <c r="F304" s="66"/>
      <c r="G304" s="17"/>
      <c r="H304" s="59"/>
      <c r="I304" s="17"/>
      <c r="J304" s="59"/>
      <c r="K304" s="28"/>
      <c r="L304" s="29"/>
      <c r="M304" s="30"/>
      <c r="N304" s="26">
        <f t="shared" si="23"/>
        <v>0</v>
      </c>
      <c r="O304" s="31" t="e">
        <f t="shared" si="24"/>
        <v>#DIV/0!</v>
      </c>
      <c r="P304" s="168"/>
      <c r="Q304" s="100"/>
      <c r="R304" s="100"/>
      <c r="S304" s="100"/>
      <c r="T304" s="100"/>
    </row>
    <row r="305" spans="2:20" s="9" customFormat="1" x14ac:dyDescent="0.25">
      <c r="B305" s="53"/>
      <c r="C305" s="17"/>
      <c r="D305" s="17"/>
      <c r="E305" s="17"/>
      <c r="F305" s="66"/>
      <c r="G305" s="17"/>
      <c r="H305" s="59"/>
      <c r="I305" s="17"/>
      <c r="J305" s="59"/>
      <c r="K305" s="28"/>
      <c r="L305" s="29"/>
      <c r="M305" s="30"/>
      <c r="N305" s="26">
        <f t="shared" si="23"/>
        <v>0</v>
      </c>
      <c r="O305" s="31" t="e">
        <f t="shared" si="24"/>
        <v>#DIV/0!</v>
      </c>
      <c r="P305" s="168"/>
      <c r="Q305" s="100"/>
      <c r="R305" s="100"/>
      <c r="S305" s="100"/>
      <c r="T305" s="100"/>
    </row>
    <row r="306" spans="2:20" s="9" customFormat="1" x14ac:dyDescent="0.25">
      <c r="B306" s="53"/>
      <c r="C306" s="17"/>
      <c r="D306" s="17"/>
      <c r="E306" s="17"/>
      <c r="F306" s="66"/>
      <c r="G306" s="17"/>
      <c r="H306" s="59"/>
      <c r="I306" s="17"/>
      <c r="J306" s="59"/>
      <c r="K306" s="28"/>
      <c r="L306" s="29"/>
      <c r="M306" s="30"/>
      <c r="N306" s="26">
        <f t="shared" si="23"/>
        <v>0</v>
      </c>
      <c r="O306" s="31" t="e">
        <f t="shared" si="24"/>
        <v>#DIV/0!</v>
      </c>
      <c r="P306" s="168"/>
      <c r="Q306" s="100"/>
      <c r="R306" s="100"/>
      <c r="S306" s="100"/>
      <c r="T306" s="100"/>
    </row>
    <row r="307" spans="2:20" s="9" customFormat="1" x14ac:dyDescent="0.25">
      <c r="B307" s="53"/>
      <c r="C307" s="17"/>
      <c r="D307" s="17"/>
      <c r="E307" s="17"/>
      <c r="F307" s="66"/>
      <c r="G307" s="17"/>
      <c r="H307" s="59"/>
      <c r="I307" s="17"/>
      <c r="J307" s="59"/>
      <c r="K307" s="28"/>
      <c r="L307" s="29"/>
      <c r="M307" s="30"/>
      <c r="N307" s="26">
        <f t="shared" si="23"/>
        <v>0</v>
      </c>
      <c r="O307" s="31" t="e">
        <f t="shared" si="24"/>
        <v>#DIV/0!</v>
      </c>
      <c r="P307" s="168"/>
      <c r="Q307" s="100"/>
      <c r="R307" s="100"/>
      <c r="S307" s="100"/>
      <c r="T307" s="100"/>
    </row>
    <row r="308" spans="2:20" s="9" customFormat="1" x14ac:dyDescent="0.25">
      <c r="B308" s="53"/>
      <c r="C308" s="17"/>
      <c r="D308" s="17"/>
      <c r="E308" s="17"/>
      <c r="F308" s="66"/>
      <c r="G308" s="17"/>
      <c r="H308" s="59"/>
      <c r="I308" s="17"/>
      <c r="J308" s="59"/>
      <c r="K308" s="28"/>
      <c r="L308" s="29"/>
      <c r="M308" s="30"/>
      <c r="N308" s="26">
        <f t="shared" si="23"/>
        <v>0</v>
      </c>
      <c r="O308" s="31" t="e">
        <f t="shared" si="24"/>
        <v>#DIV/0!</v>
      </c>
      <c r="P308" s="168"/>
      <c r="Q308" s="100"/>
      <c r="R308" s="100"/>
      <c r="S308" s="100"/>
      <c r="T308" s="100"/>
    </row>
    <row r="309" spans="2:20" s="9" customFormat="1" x14ac:dyDescent="0.25">
      <c r="B309" s="53"/>
      <c r="C309" s="17"/>
      <c r="D309" s="17"/>
      <c r="E309" s="17"/>
      <c r="F309" s="66"/>
      <c r="G309" s="17"/>
      <c r="H309" s="59"/>
      <c r="I309" s="17"/>
      <c r="J309" s="59"/>
      <c r="K309" s="28"/>
      <c r="L309" s="29"/>
      <c r="M309" s="30"/>
      <c r="N309" s="26">
        <f t="shared" si="23"/>
        <v>0</v>
      </c>
      <c r="O309" s="31" t="e">
        <f t="shared" si="24"/>
        <v>#DIV/0!</v>
      </c>
      <c r="P309" s="168"/>
      <c r="Q309" s="100"/>
      <c r="R309" s="100"/>
      <c r="S309" s="100"/>
      <c r="T309" s="100"/>
    </row>
    <row r="310" spans="2:20" s="9" customFormat="1" x14ac:dyDescent="0.25">
      <c r="B310" s="53"/>
      <c r="C310" s="17"/>
      <c r="D310" s="17"/>
      <c r="E310" s="17"/>
      <c r="F310" s="66"/>
      <c r="G310" s="17"/>
      <c r="H310" s="59"/>
      <c r="I310" s="17"/>
      <c r="J310" s="59"/>
      <c r="K310" s="28"/>
      <c r="L310" s="29"/>
      <c r="M310" s="30"/>
      <c r="N310" s="26">
        <f t="shared" si="23"/>
        <v>0</v>
      </c>
      <c r="O310" s="31" t="e">
        <f t="shared" si="24"/>
        <v>#DIV/0!</v>
      </c>
      <c r="P310" s="168"/>
      <c r="Q310" s="100"/>
      <c r="R310" s="100"/>
      <c r="S310" s="100"/>
      <c r="T310" s="100"/>
    </row>
    <row r="311" spans="2:20" s="9" customFormat="1" x14ac:dyDescent="0.25">
      <c r="B311" s="53"/>
      <c r="C311" s="17"/>
      <c r="D311" s="17"/>
      <c r="E311" s="17"/>
      <c r="F311" s="66"/>
      <c r="G311" s="17"/>
      <c r="H311" s="59"/>
      <c r="I311" s="17"/>
      <c r="J311" s="59"/>
      <c r="K311" s="28"/>
      <c r="L311" s="29"/>
      <c r="M311" s="30"/>
      <c r="N311" s="26">
        <f t="shared" si="23"/>
        <v>0</v>
      </c>
      <c r="O311" s="31" t="e">
        <f t="shared" si="24"/>
        <v>#DIV/0!</v>
      </c>
      <c r="P311" s="168"/>
      <c r="Q311" s="100"/>
      <c r="R311" s="100"/>
      <c r="S311" s="100"/>
      <c r="T311" s="100"/>
    </row>
    <row r="312" spans="2:20" s="9" customFormat="1" x14ac:dyDescent="0.25">
      <c r="B312" s="53"/>
      <c r="C312" s="17"/>
      <c r="D312" s="17"/>
      <c r="E312" s="17"/>
      <c r="F312" s="66"/>
      <c r="G312" s="17"/>
      <c r="H312" s="59"/>
      <c r="I312" s="17"/>
      <c r="J312" s="59"/>
      <c r="K312" s="28"/>
      <c r="L312" s="29"/>
      <c r="M312" s="30"/>
      <c r="N312" s="26">
        <f t="shared" si="23"/>
        <v>0</v>
      </c>
      <c r="O312" s="31" t="e">
        <f t="shared" si="24"/>
        <v>#DIV/0!</v>
      </c>
      <c r="P312" s="168"/>
      <c r="Q312" s="100"/>
      <c r="R312" s="100"/>
      <c r="S312" s="100"/>
      <c r="T312" s="100"/>
    </row>
    <row r="313" spans="2:20" s="9" customFormat="1" x14ac:dyDescent="0.25">
      <c r="B313" s="53"/>
      <c r="C313" s="17"/>
      <c r="D313" s="17"/>
      <c r="E313" s="17"/>
      <c r="F313" s="66"/>
      <c r="G313" s="17"/>
      <c r="H313" s="59"/>
      <c r="I313" s="17"/>
      <c r="J313" s="59"/>
      <c r="K313" s="28"/>
      <c r="L313" s="29"/>
      <c r="M313" s="30"/>
      <c r="N313" s="26">
        <f t="shared" si="23"/>
        <v>0</v>
      </c>
      <c r="O313" s="31" t="e">
        <f t="shared" si="24"/>
        <v>#DIV/0!</v>
      </c>
      <c r="P313" s="168"/>
      <c r="Q313" s="100"/>
      <c r="R313" s="100"/>
      <c r="S313" s="100"/>
      <c r="T313" s="100"/>
    </row>
    <row r="314" spans="2:20" s="9" customFormat="1" x14ac:dyDescent="0.25">
      <c r="B314" s="53"/>
      <c r="C314" s="17"/>
      <c r="D314" s="17"/>
      <c r="E314" s="17"/>
      <c r="F314" s="66"/>
      <c r="G314" s="17"/>
      <c r="H314" s="59"/>
      <c r="I314" s="17"/>
      <c r="J314" s="59"/>
      <c r="K314" s="28"/>
      <c r="L314" s="29"/>
      <c r="M314" s="30"/>
      <c r="N314" s="26">
        <f t="shared" si="23"/>
        <v>0</v>
      </c>
      <c r="O314" s="31" t="e">
        <f t="shared" si="24"/>
        <v>#DIV/0!</v>
      </c>
      <c r="P314" s="168"/>
      <c r="Q314" s="100"/>
      <c r="R314" s="100"/>
      <c r="S314" s="100"/>
      <c r="T314" s="100"/>
    </row>
    <row r="315" spans="2:20" s="9" customFormat="1" x14ac:dyDescent="0.25">
      <c r="B315" s="53"/>
      <c r="C315" s="17"/>
      <c r="D315" s="17"/>
      <c r="E315" s="17"/>
      <c r="F315" s="66"/>
      <c r="G315" s="17"/>
      <c r="H315" s="59"/>
      <c r="I315" s="17"/>
      <c r="J315" s="59"/>
      <c r="K315" s="28"/>
      <c r="L315" s="29"/>
      <c r="M315" s="30"/>
      <c r="N315" s="26">
        <f t="shared" si="23"/>
        <v>0</v>
      </c>
      <c r="O315" s="31" t="e">
        <f t="shared" si="24"/>
        <v>#DIV/0!</v>
      </c>
      <c r="P315" s="168"/>
      <c r="Q315" s="100"/>
      <c r="R315" s="100"/>
      <c r="S315" s="100"/>
      <c r="T315" s="100"/>
    </row>
    <row r="316" spans="2:20" s="9" customFormat="1" x14ac:dyDescent="0.25">
      <c r="B316" s="53"/>
      <c r="C316" s="17"/>
      <c r="D316" s="17"/>
      <c r="E316" s="17"/>
      <c r="F316" s="66"/>
      <c r="G316" s="17"/>
      <c r="H316" s="59"/>
      <c r="I316" s="17"/>
      <c r="J316" s="59"/>
      <c r="K316" s="28"/>
      <c r="L316" s="29"/>
      <c r="M316" s="30"/>
      <c r="N316" s="26">
        <f t="shared" si="23"/>
        <v>0</v>
      </c>
      <c r="O316" s="31" t="e">
        <f t="shared" si="24"/>
        <v>#DIV/0!</v>
      </c>
      <c r="P316" s="168"/>
      <c r="Q316" s="100"/>
      <c r="R316" s="100"/>
      <c r="S316" s="100"/>
      <c r="T316" s="100"/>
    </row>
    <row r="317" spans="2:20" s="9" customFormat="1" x14ac:dyDescent="0.25">
      <c r="B317" s="53"/>
      <c r="C317" s="17"/>
      <c r="D317" s="17"/>
      <c r="E317" s="17"/>
      <c r="F317" s="66"/>
      <c r="G317" s="17"/>
      <c r="H317" s="59"/>
      <c r="I317" s="17"/>
      <c r="J317" s="59"/>
      <c r="K317" s="28"/>
      <c r="L317" s="29"/>
      <c r="M317" s="30"/>
      <c r="N317" s="26">
        <f t="shared" si="23"/>
        <v>0</v>
      </c>
      <c r="O317" s="31" t="e">
        <f t="shared" si="24"/>
        <v>#DIV/0!</v>
      </c>
      <c r="P317" s="168"/>
      <c r="Q317" s="100"/>
      <c r="R317" s="100"/>
      <c r="S317" s="100"/>
      <c r="T317" s="100"/>
    </row>
    <row r="318" spans="2:20" s="9" customFormat="1" x14ac:dyDescent="0.25">
      <c r="B318" s="53"/>
      <c r="C318" s="17"/>
      <c r="D318" s="17"/>
      <c r="E318" s="17"/>
      <c r="F318" s="66"/>
      <c r="G318" s="17"/>
      <c r="H318" s="59"/>
      <c r="I318" s="17"/>
      <c r="J318" s="59"/>
      <c r="K318" s="28"/>
      <c r="L318" s="29"/>
      <c r="M318" s="30"/>
      <c r="N318" s="26">
        <f t="shared" si="23"/>
        <v>0</v>
      </c>
      <c r="O318" s="31" t="e">
        <f t="shared" si="24"/>
        <v>#DIV/0!</v>
      </c>
      <c r="P318" s="168"/>
      <c r="Q318" s="100"/>
      <c r="R318" s="100"/>
      <c r="S318" s="100"/>
      <c r="T318" s="100"/>
    </row>
    <row r="319" spans="2:20" s="9" customFormat="1" x14ac:dyDescent="0.25">
      <c r="B319" s="53"/>
      <c r="C319" s="17"/>
      <c r="D319" s="17"/>
      <c r="E319" s="17"/>
      <c r="F319" s="66"/>
      <c r="G319" s="17"/>
      <c r="H319" s="59"/>
      <c r="I319" s="17"/>
      <c r="J319" s="59"/>
      <c r="K319" s="28"/>
      <c r="L319" s="29"/>
      <c r="M319" s="30"/>
      <c r="N319" s="26">
        <f t="shared" si="23"/>
        <v>0</v>
      </c>
      <c r="O319" s="31" t="e">
        <f t="shared" si="24"/>
        <v>#DIV/0!</v>
      </c>
      <c r="P319" s="168"/>
      <c r="Q319" s="100"/>
      <c r="R319" s="100"/>
      <c r="S319" s="100"/>
      <c r="T319" s="100"/>
    </row>
    <row r="320" spans="2:20" s="9" customFormat="1" x14ac:dyDescent="0.25">
      <c r="B320" s="53"/>
      <c r="C320" s="17"/>
      <c r="D320" s="17"/>
      <c r="E320" s="17"/>
      <c r="F320" s="66"/>
      <c r="G320" s="17"/>
      <c r="H320" s="59"/>
      <c r="I320" s="17"/>
      <c r="J320" s="59"/>
      <c r="K320" s="28"/>
      <c r="L320" s="29"/>
      <c r="M320" s="30"/>
      <c r="N320" s="26">
        <f t="shared" si="23"/>
        <v>0</v>
      </c>
      <c r="O320" s="31" t="e">
        <f t="shared" si="24"/>
        <v>#DIV/0!</v>
      </c>
      <c r="P320" s="168"/>
      <c r="Q320" s="100"/>
      <c r="R320" s="100"/>
      <c r="S320" s="100"/>
      <c r="T320" s="100"/>
    </row>
    <row r="321" spans="2:20" s="9" customFormat="1" x14ac:dyDescent="0.25">
      <c r="B321" s="53"/>
      <c r="C321" s="17"/>
      <c r="D321" s="17"/>
      <c r="E321" s="17"/>
      <c r="F321" s="66"/>
      <c r="G321" s="17"/>
      <c r="H321" s="59"/>
      <c r="I321" s="17"/>
      <c r="J321" s="59"/>
      <c r="K321" s="28"/>
      <c r="L321" s="29"/>
      <c r="M321" s="30"/>
      <c r="N321" s="26">
        <f t="shared" si="23"/>
        <v>0</v>
      </c>
      <c r="O321" s="31" t="e">
        <f t="shared" si="24"/>
        <v>#DIV/0!</v>
      </c>
      <c r="P321" s="168"/>
      <c r="Q321" s="100"/>
      <c r="R321" s="100"/>
      <c r="S321" s="100"/>
      <c r="T321" s="100"/>
    </row>
    <row r="322" spans="2:20" s="9" customFormat="1" x14ac:dyDescent="0.25">
      <c r="B322" s="53"/>
      <c r="C322" s="17"/>
      <c r="D322" s="17"/>
      <c r="E322" s="17"/>
      <c r="F322" s="66"/>
      <c r="G322" s="17"/>
      <c r="H322" s="59"/>
      <c r="I322" s="17"/>
      <c r="J322" s="59"/>
      <c r="K322" s="28"/>
      <c r="L322" s="29"/>
      <c r="M322" s="30"/>
      <c r="N322" s="26">
        <f t="shared" si="23"/>
        <v>0</v>
      </c>
      <c r="O322" s="31" t="e">
        <f t="shared" si="24"/>
        <v>#DIV/0!</v>
      </c>
      <c r="P322" s="168"/>
      <c r="Q322" s="100"/>
      <c r="R322" s="100"/>
      <c r="S322" s="100"/>
      <c r="T322" s="100"/>
    </row>
    <row r="323" spans="2:20" s="9" customFormat="1" x14ac:dyDescent="0.25">
      <c r="B323" s="53"/>
      <c r="C323" s="17"/>
      <c r="D323" s="17"/>
      <c r="E323" s="17"/>
      <c r="F323" s="66"/>
      <c r="G323" s="17"/>
      <c r="H323" s="59"/>
      <c r="I323" s="17"/>
      <c r="J323" s="59"/>
      <c r="K323" s="28"/>
      <c r="L323" s="29"/>
      <c r="M323" s="30"/>
      <c r="N323" s="26">
        <f t="shared" si="23"/>
        <v>0</v>
      </c>
      <c r="O323" s="31" t="e">
        <f t="shared" si="24"/>
        <v>#DIV/0!</v>
      </c>
      <c r="P323" s="168"/>
      <c r="Q323" s="100"/>
      <c r="R323" s="100"/>
      <c r="S323" s="100"/>
      <c r="T323" s="100"/>
    </row>
    <row r="324" spans="2:20" s="9" customFormat="1" x14ac:dyDescent="0.25">
      <c r="B324" s="53"/>
      <c r="C324" s="17"/>
      <c r="D324" s="17"/>
      <c r="E324" s="17"/>
      <c r="F324" s="66"/>
      <c r="G324" s="17"/>
      <c r="H324" s="59"/>
      <c r="I324" s="17"/>
      <c r="J324" s="59"/>
      <c r="K324" s="28"/>
      <c r="L324" s="29"/>
      <c r="M324" s="30"/>
      <c r="N324" s="26">
        <f t="shared" si="23"/>
        <v>0</v>
      </c>
      <c r="O324" s="31" t="e">
        <f t="shared" si="24"/>
        <v>#DIV/0!</v>
      </c>
      <c r="P324" s="168"/>
      <c r="Q324" s="100"/>
      <c r="R324" s="100"/>
      <c r="S324" s="100"/>
      <c r="T324" s="100"/>
    </row>
    <row r="325" spans="2:20" s="9" customFormat="1" x14ac:dyDescent="0.25">
      <c r="B325" s="53"/>
      <c r="C325" s="17"/>
      <c r="D325" s="17"/>
      <c r="E325" s="17"/>
      <c r="F325" s="66"/>
      <c r="G325" s="17"/>
      <c r="H325" s="59"/>
      <c r="I325" s="17"/>
      <c r="J325" s="59"/>
      <c r="K325" s="28"/>
      <c r="L325" s="29"/>
      <c r="M325" s="30"/>
      <c r="N325" s="26">
        <f t="shared" si="23"/>
        <v>0</v>
      </c>
      <c r="O325" s="31" t="e">
        <f t="shared" si="24"/>
        <v>#DIV/0!</v>
      </c>
      <c r="P325" s="168"/>
      <c r="Q325" s="100"/>
      <c r="R325" s="100"/>
      <c r="S325" s="100"/>
      <c r="T325" s="100"/>
    </row>
    <row r="326" spans="2:20" s="9" customFormat="1" x14ac:dyDescent="0.25">
      <c r="B326" s="53"/>
      <c r="C326" s="17"/>
      <c r="D326" s="17"/>
      <c r="E326" s="17"/>
      <c r="F326" s="66"/>
      <c r="G326" s="17"/>
      <c r="H326" s="59"/>
      <c r="I326" s="17"/>
      <c r="J326" s="59"/>
      <c r="K326" s="28"/>
      <c r="L326" s="29"/>
      <c r="M326" s="30"/>
      <c r="N326" s="26">
        <f t="shared" si="23"/>
        <v>0</v>
      </c>
      <c r="O326" s="31" t="e">
        <f t="shared" si="24"/>
        <v>#DIV/0!</v>
      </c>
      <c r="P326" s="168"/>
      <c r="Q326" s="100"/>
      <c r="R326" s="100"/>
      <c r="S326" s="100"/>
      <c r="T326" s="100"/>
    </row>
    <row r="327" spans="2:20" s="9" customFormat="1" x14ac:dyDescent="0.25">
      <c r="B327" s="53"/>
      <c r="C327" s="17"/>
      <c r="D327" s="17"/>
      <c r="E327" s="17"/>
      <c r="F327" s="66"/>
      <c r="G327" s="17"/>
      <c r="H327" s="59"/>
      <c r="I327" s="17"/>
      <c r="J327" s="59"/>
      <c r="K327" s="28"/>
      <c r="L327" s="29"/>
      <c r="M327" s="30"/>
      <c r="N327" s="26">
        <f t="shared" si="23"/>
        <v>0</v>
      </c>
      <c r="O327" s="31" t="e">
        <f t="shared" si="24"/>
        <v>#DIV/0!</v>
      </c>
      <c r="P327" s="168"/>
      <c r="Q327" s="100"/>
      <c r="R327" s="100"/>
      <c r="S327" s="100"/>
      <c r="T327" s="100"/>
    </row>
    <row r="328" spans="2:20" s="9" customFormat="1" x14ac:dyDescent="0.25">
      <c r="B328" s="53"/>
      <c r="C328" s="17"/>
      <c r="D328" s="17"/>
      <c r="E328" s="17"/>
      <c r="F328" s="66"/>
      <c r="G328" s="17"/>
      <c r="H328" s="59"/>
      <c r="I328" s="17"/>
      <c r="J328" s="59"/>
      <c r="K328" s="28"/>
      <c r="L328" s="29"/>
      <c r="M328" s="30"/>
      <c r="N328" s="26">
        <f t="shared" si="23"/>
        <v>0</v>
      </c>
      <c r="O328" s="31" t="e">
        <f t="shared" si="24"/>
        <v>#DIV/0!</v>
      </c>
      <c r="P328" s="168"/>
      <c r="Q328" s="100"/>
      <c r="R328" s="100"/>
      <c r="S328" s="100"/>
      <c r="T328" s="100"/>
    </row>
    <row r="329" spans="2:20" s="9" customFormat="1" x14ac:dyDescent="0.25">
      <c r="B329" s="53"/>
      <c r="C329" s="17"/>
      <c r="D329" s="17"/>
      <c r="E329" s="17"/>
      <c r="F329" s="66"/>
      <c r="G329" s="17"/>
      <c r="H329" s="59"/>
      <c r="I329" s="17"/>
      <c r="J329" s="59"/>
      <c r="K329" s="28"/>
      <c r="L329" s="29"/>
      <c r="M329" s="30"/>
      <c r="N329" s="26">
        <f t="shared" si="23"/>
        <v>0</v>
      </c>
      <c r="O329" s="31" t="e">
        <f t="shared" si="24"/>
        <v>#DIV/0!</v>
      </c>
      <c r="P329" s="168"/>
      <c r="Q329" s="100"/>
      <c r="R329" s="100"/>
      <c r="S329" s="100"/>
      <c r="T329" s="100"/>
    </row>
    <row r="330" spans="2:20" s="9" customFormat="1" x14ac:dyDescent="0.25">
      <c r="B330" s="53"/>
      <c r="C330" s="17"/>
      <c r="D330" s="17"/>
      <c r="E330" s="17"/>
      <c r="F330" s="66"/>
      <c r="G330" s="17"/>
      <c r="H330" s="59"/>
      <c r="I330" s="17"/>
      <c r="J330" s="59"/>
      <c r="K330" s="28"/>
      <c r="L330" s="29"/>
      <c r="M330" s="30"/>
      <c r="N330" s="26">
        <f t="shared" si="23"/>
        <v>0</v>
      </c>
      <c r="O330" s="31" t="e">
        <f t="shared" si="24"/>
        <v>#DIV/0!</v>
      </c>
      <c r="P330" s="168"/>
      <c r="Q330" s="100"/>
      <c r="R330" s="100"/>
      <c r="S330" s="100"/>
      <c r="T330" s="100"/>
    </row>
    <row r="331" spans="2:20" s="9" customFormat="1" x14ac:dyDescent="0.25">
      <c r="B331" s="53"/>
      <c r="C331" s="17"/>
      <c r="D331" s="17"/>
      <c r="E331" s="17"/>
      <c r="F331" s="66"/>
      <c r="G331" s="17"/>
      <c r="H331" s="59"/>
      <c r="I331" s="17"/>
      <c r="J331" s="59"/>
      <c r="K331" s="28"/>
      <c r="L331" s="29"/>
      <c r="M331" s="30"/>
      <c r="N331" s="26">
        <f t="shared" si="23"/>
        <v>0</v>
      </c>
      <c r="O331" s="31" t="e">
        <f t="shared" si="24"/>
        <v>#DIV/0!</v>
      </c>
      <c r="P331" s="168"/>
      <c r="Q331" s="100"/>
      <c r="R331" s="100"/>
      <c r="S331" s="100"/>
      <c r="T331" s="100"/>
    </row>
    <row r="332" spans="2:20" s="9" customFormat="1" x14ac:dyDescent="0.25">
      <c r="B332" s="53"/>
      <c r="C332" s="17"/>
      <c r="D332" s="17"/>
      <c r="E332" s="17"/>
      <c r="F332" s="66"/>
      <c r="G332" s="17"/>
      <c r="H332" s="59"/>
      <c r="I332" s="17"/>
      <c r="J332" s="59"/>
      <c r="K332" s="28"/>
      <c r="L332" s="29"/>
      <c r="M332" s="30"/>
      <c r="N332" s="26">
        <f t="shared" si="23"/>
        <v>0</v>
      </c>
      <c r="O332" s="31" t="e">
        <f t="shared" si="24"/>
        <v>#DIV/0!</v>
      </c>
      <c r="P332" s="168"/>
      <c r="Q332" s="100"/>
      <c r="R332" s="100"/>
      <c r="S332" s="100"/>
      <c r="T332" s="100"/>
    </row>
    <row r="333" spans="2:20" s="9" customFormat="1" x14ac:dyDescent="0.25">
      <c r="B333" s="53"/>
      <c r="C333" s="17"/>
      <c r="D333" s="17"/>
      <c r="E333" s="17"/>
      <c r="F333" s="66"/>
      <c r="G333" s="17"/>
      <c r="H333" s="59"/>
      <c r="I333" s="17"/>
      <c r="J333" s="59"/>
      <c r="K333" s="28"/>
      <c r="L333" s="29"/>
      <c r="M333" s="30"/>
      <c r="N333" s="26">
        <f t="shared" si="23"/>
        <v>0</v>
      </c>
      <c r="O333" s="31" t="e">
        <f t="shared" si="24"/>
        <v>#DIV/0!</v>
      </c>
      <c r="P333" s="168"/>
      <c r="Q333" s="100"/>
      <c r="R333" s="100"/>
      <c r="S333" s="100"/>
      <c r="T333" s="100"/>
    </row>
    <row r="334" spans="2:20" s="9" customFormat="1" x14ac:dyDescent="0.25">
      <c r="B334" s="53"/>
      <c r="C334" s="17"/>
      <c r="D334" s="17"/>
      <c r="E334" s="17"/>
      <c r="F334" s="66"/>
      <c r="G334" s="17"/>
      <c r="H334" s="59"/>
      <c r="I334" s="17"/>
      <c r="J334" s="59"/>
      <c r="K334" s="28"/>
      <c r="L334" s="29"/>
      <c r="M334" s="30"/>
      <c r="N334" s="26">
        <f t="shared" si="23"/>
        <v>0</v>
      </c>
      <c r="O334" s="31" t="e">
        <f t="shared" si="24"/>
        <v>#DIV/0!</v>
      </c>
      <c r="P334" s="168"/>
      <c r="Q334" s="100"/>
      <c r="R334" s="100"/>
      <c r="S334" s="100"/>
      <c r="T334" s="100"/>
    </row>
    <row r="335" spans="2:20" s="9" customFormat="1" x14ac:dyDescent="0.25">
      <c r="B335" s="53"/>
      <c r="C335" s="17"/>
      <c r="D335" s="17"/>
      <c r="E335" s="17"/>
      <c r="F335" s="66"/>
      <c r="G335" s="17"/>
      <c r="H335" s="59"/>
      <c r="I335" s="17"/>
      <c r="J335" s="59"/>
      <c r="K335" s="28"/>
      <c r="L335" s="29"/>
      <c r="M335" s="30"/>
      <c r="N335" s="26">
        <f t="shared" si="23"/>
        <v>0</v>
      </c>
      <c r="O335" s="31" t="e">
        <f t="shared" si="24"/>
        <v>#DIV/0!</v>
      </c>
      <c r="P335" s="168"/>
      <c r="Q335" s="100"/>
      <c r="R335" s="100"/>
      <c r="S335" s="100"/>
      <c r="T335" s="100"/>
    </row>
    <row r="336" spans="2:20" s="9" customFormat="1" x14ac:dyDescent="0.25">
      <c r="B336" s="53"/>
      <c r="C336" s="17"/>
      <c r="D336" s="17"/>
      <c r="E336" s="17"/>
      <c r="F336" s="66"/>
      <c r="G336" s="17"/>
      <c r="H336" s="59"/>
      <c r="I336" s="17"/>
      <c r="J336" s="59"/>
      <c r="K336" s="28"/>
      <c r="L336" s="29"/>
      <c r="M336" s="30"/>
      <c r="N336" s="26">
        <f t="shared" si="23"/>
        <v>0</v>
      </c>
      <c r="O336" s="31" t="e">
        <f t="shared" si="24"/>
        <v>#DIV/0!</v>
      </c>
      <c r="P336" s="168"/>
      <c r="Q336" s="100"/>
      <c r="R336" s="100"/>
      <c r="S336" s="100"/>
      <c r="T336" s="100"/>
    </row>
    <row r="337" spans="2:20" s="9" customFormat="1" x14ac:dyDescent="0.25">
      <c r="B337" s="53"/>
      <c r="C337" s="17"/>
      <c r="D337" s="17"/>
      <c r="E337" s="17"/>
      <c r="F337" s="66"/>
      <c r="G337" s="17"/>
      <c r="H337" s="59"/>
      <c r="I337" s="17"/>
      <c r="J337" s="59"/>
      <c r="K337" s="28"/>
      <c r="L337" s="29"/>
      <c r="M337" s="30"/>
      <c r="N337" s="26">
        <f t="shared" si="23"/>
        <v>0</v>
      </c>
      <c r="O337" s="31" t="e">
        <f t="shared" si="24"/>
        <v>#DIV/0!</v>
      </c>
      <c r="P337" s="168"/>
      <c r="Q337" s="100"/>
      <c r="R337" s="100"/>
      <c r="S337" s="100"/>
      <c r="T337" s="100"/>
    </row>
    <row r="338" spans="2:20" s="9" customFormat="1" x14ac:dyDescent="0.25">
      <c r="B338" s="53"/>
      <c r="C338" s="17"/>
      <c r="D338" s="17"/>
      <c r="E338" s="17"/>
      <c r="F338" s="66"/>
      <c r="G338" s="17"/>
      <c r="H338" s="59"/>
      <c r="I338" s="17"/>
      <c r="J338" s="59"/>
      <c r="K338" s="28"/>
      <c r="L338" s="29"/>
      <c r="M338" s="30"/>
      <c r="N338" s="26">
        <f t="shared" si="23"/>
        <v>0</v>
      </c>
      <c r="O338" s="31" t="e">
        <f t="shared" si="24"/>
        <v>#DIV/0!</v>
      </c>
      <c r="P338" s="168"/>
      <c r="Q338" s="100"/>
      <c r="R338" s="100"/>
      <c r="S338" s="100"/>
      <c r="T338" s="100"/>
    </row>
    <row r="339" spans="2:20" s="9" customFormat="1" x14ac:dyDescent="0.25">
      <c r="B339" s="53"/>
      <c r="C339" s="17"/>
      <c r="D339" s="17"/>
      <c r="E339" s="17"/>
      <c r="F339" s="66"/>
      <c r="G339" s="17"/>
      <c r="H339" s="59"/>
      <c r="I339" s="17"/>
      <c r="J339" s="59"/>
      <c r="K339" s="28"/>
      <c r="L339" s="29"/>
      <c r="M339" s="30"/>
      <c r="N339" s="26">
        <f t="shared" si="23"/>
        <v>0</v>
      </c>
      <c r="O339" s="31" t="e">
        <f t="shared" si="24"/>
        <v>#DIV/0!</v>
      </c>
      <c r="P339" s="168"/>
      <c r="Q339" s="100"/>
      <c r="R339" s="100"/>
      <c r="S339" s="100"/>
      <c r="T339" s="100"/>
    </row>
    <row r="340" spans="2:20" s="9" customFormat="1" x14ac:dyDescent="0.25">
      <c r="B340" s="53"/>
      <c r="C340" s="17"/>
      <c r="D340" s="17"/>
      <c r="E340" s="17"/>
      <c r="F340" s="66"/>
      <c r="G340" s="17"/>
      <c r="H340" s="59"/>
      <c r="I340" s="17"/>
      <c r="J340" s="59"/>
      <c r="K340" s="28"/>
      <c r="L340" s="29"/>
      <c r="M340" s="30"/>
      <c r="N340" s="26">
        <f t="shared" si="23"/>
        <v>0</v>
      </c>
      <c r="O340" s="31" t="e">
        <f t="shared" si="24"/>
        <v>#DIV/0!</v>
      </c>
      <c r="P340" s="168"/>
      <c r="Q340" s="100"/>
      <c r="R340" s="100"/>
      <c r="S340" s="100"/>
      <c r="T340" s="100"/>
    </row>
    <row r="341" spans="2:20" s="9" customFormat="1" x14ac:dyDescent="0.25">
      <c r="B341" s="53"/>
      <c r="C341" s="17"/>
      <c r="D341" s="17"/>
      <c r="E341" s="17"/>
      <c r="F341" s="66"/>
      <c r="G341" s="17"/>
      <c r="H341" s="59"/>
      <c r="I341" s="17"/>
      <c r="J341" s="59"/>
      <c r="K341" s="28"/>
      <c r="L341" s="29"/>
      <c r="M341" s="30"/>
      <c r="N341" s="26">
        <f t="shared" si="23"/>
        <v>0</v>
      </c>
      <c r="O341" s="31" t="e">
        <f t="shared" si="24"/>
        <v>#DIV/0!</v>
      </c>
      <c r="P341" s="168"/>
      <c r="Q341" s="100"/>
      <c r="R341" s="100"/>
      <c r="S341" s="100"/>
      <c r="T341" s="100"/>
    </row>
    <row r="342" spans="2:20" s="9" customFormat="1" x14ac:dyDescent="0.25">
      <c r="B342" s="53"/>
      <c r="C342" s="17"/>
      <c r="D342" s="17"/>
      <c r="E342" s="17"/>
      <c r="F342" s="66"/>
      <c r="G342" s="17"/>
      <c r="H342" s="59"/>
      <c r="I342" s="17"/>
      <c r="J342" s="59"/>
      <c r="K342" s="28"/>
      <c r="L342" s="29"/>
      <c r="M342" s="30"/>
      <c r="N342" s="26">
        <f t="shared" si="23"/>
        <v>0</v>
      </c>
      <c r="O342" s="31" t="e">
        <f t="shared" si="24"/>
        <v>#DIV/0!</v>
      </c>
      <c r="P342" s="168"/>
      <c r="Q342" s="100"/>
      <c r="R342" s="100"/>
      <c r="S342" s="100"/>
      <c r="T342" s="100"/>
    </row>
    <row r="343" spans="2:20" s="9" customFormat="1" x14ac:dyDescent="0.25">
      <c r="B343" s="53"/>
      <c r="C343" s="17"/>
      <c r="D343" s="17"/>
      <c r="E343" s="17"/>
      <c r="F343" s="66"/>
      <c r="G343" s="17"/>
      <c r="H343" s="59"/>
      <c r="I343" s="17"/>
      <c r="J343" s="59"/>
      <c r="K343" s="28"/>
      <c r="L343" s="29"/>
      <c r="M343" s="30"/>
      <c r="N343" s="26">
        <f t="shared" si="23"/>
        <v>0</v>
      </c>
      <c r="O343" s="31" t="e">
        <f t="shared" si="24"/>
        <v>#DIV/0!</v>
      </c>
      <c r="P343" s="168"/>
      <c r="Q343" s="100"/>
      <c r="R343" s="100"/>
      <c r="S343" s="100"/>
      <c r="T343" s="100"/>
    </row>
    <row r="344" spans="2:20" s="9" customFormat="1" x14ac:dyDescent="0.25">
      <c r="B344" s="53"/>
      <c r="C344" s="17"/>
      <c r="D344" s="17"/>
      <c r="E344" s="17"/>
      <c r="F344" s="66"/>
      <c r="G344" s="17"/>
      <c r="H344" s="59"/>
      <c r="I344" s="17"/>
      <c r="J344" s="59"/>
      <c r="K344" s="28"/>
      <c r="L344" s="29"/>
      <c r="M344" s="30"/>
      <c r="N344" s="26">
        <f t="shared" si="23"/>
        <v>0</v>
      </c>
      <c r="O344" s="31" t="e">
        <f t="shared" si="24"/>
        <v>#DIV/0!</v>
      </c>
      <c r="P344" s="168"/>
      <c r="Q344" s="100"/>
      <c r="R344" s="100"/>
      <c r="S344" s="100"/>
      <c r="T344" s="100"/>
    </row>
    <row r="345" spans="2:20" s="9" customFormat="1" x14ac:dyDescent="0.25">
      <c r="B345" s="53"/>
      <c r="C345" s="17"/>
      <c r="D345" s="17"/>
      <c r="E345" s="17"/>
      <c r="F345" s="66"/>
      <c r="G345" s="17"/>
      <c r="H345" s="59"/>
      <c r="I345" s="17"/>
      <c r="J345" s="59"/>
      <c r="K345" s="28"/>
      <c r="L345" s="29"/>
      <c r="M345" s="30"/>
      <c r="N345" s="26">
        <f t="shared" si="23"/>
        <v>0</v>
      </c>
      <c r="O345" s="31" t="e">
        <f t="shared" si="24"/>
        <v>#DIV/0!</v>
      </c>
      <c r="P345" s="168"/>
      <c r="Q345" s="100"/>
      <c r="R345" s="100"/>
      <c r="S345" s="100"/>
      <c r="T345" s="100"/>
    </row>
    <row r="346" spans="2:20" s="9" customFormat="1" x14ac:dyDescent="0.25">
      <c r="B346" s="53"/>
      <c r="C346" s="17"/>
      <c r="D346" s="17"/>
      <c r="E346" s="17"/>
      <c r="F346" s="66"/>
      <c r="G346" s="17"/>
      <c r="H346" s="59"/>
      <c r="I346" s="17"/>
      <c r="J346" s="59"/>
      <c r="K346" s="28"/>
      <c r="L346" s="29"/>
      <c r="M346" s="30"/>
      <c r="N346" s="26">
        <f t="shared" si="23"/>
        <v>0</v>
      </c>
      <c r="O346" s="31" t="e">
        <f t="shared" si="24"/>
        <v>#DIV/0!</v>
      </c>
      <c r="P346" s="168"/>
      <c r="Q346" s="100"/>
      <c r="R346" s="100"/>
      <c r="S346" s="100"/>
      <c r="T346" s="100"/>
    </row>
    <row r="347" spans="2:20" s="9" customFormat="1" x14ac:dyDescent="0.25">
      <c r="B347" s="53"/>
      <c r="C347" s="17"/>
      <c r="D347" s="17"/>
      <c r="E347" s="17"/>
      <c r="F347" s="66"/>
      <c r="G347" s="17"/>
      <c r="H347" s="59"/>
      <c r="I347" s="17"/>
      <c r="J347" s="59"/>
      <c r="K347" s="28"/>
      <c r="L347" s="29"/>
      <c r="M347" s="30"/>
      <c r="N347" s="26">
        <f t="shared" si="23"/>
        <v>0</v>
      </c>
      <c r="O347" s="31" t="e">
        <f t="shared" si="24"/>
        <v>#DIV/0!</v>
      </c>
      <c r="P347" s="168"/>
      <c r="Q347" s="100"/>
      <c r="R347" s="100"/>
      <c r="S347" s="100"/>
      <c r="T347" s="100"/>
    </row>
    <row r="348" spans="2:20" s="9" customFormat="1" x14ac:dyDescent="0.25">
      <c r="B348" s="53"/>
      <c r="C348" s="17"/>
      <c r="D348" s="17"/>
      <c r="E348" s="17"/>
      <c r="F348" s="66"/>
      <c r="G348" s="17"/>
      <c r="H348" s="59"/>
      <c r="I348" s="17"/>
      <c r="J348" s="59"/>
      <c r="K348" s="28"/>
      <c r="L348" s="29"/>
      <c r="M348" s="30"/>
      <c r="N348" s="26">
        <f t="shared" si="23"/>
        <v>0</v>
      </c>
      <c r="O348" s="31" t="e">
        <f t="shared" si="24"/>
        <v>#DIV/0!</v>
      </c>
      <c r="P348" s="168"/>
      <c r="Q348" s="100"/>
      <c r="R348" s="100"/>
      <c r="S348" s="100"/>
      <c r="T348" s="100"/>
    </row>
    <row r="349" spans="2:20" s="9" customFormat="1" x14ac:dyDescent="0.25">
      <c r="B349" s="53"/>
      <c r="C349" s="17"/>
      <c r="D349" s="17"/>
      <c r="E349" s="17"/>
      <c r="F349" s="66"/>
      <c r="G349" s="17"/>
      <c r="H349" s="59"/>
      <c r="I349" s="17"/>
      <c r="J349" s="59"/>
      <c r="K349" s="28"/>
      <c r="L349" s="29"/>
      <c r="M349" s="30"/>
      <c r="N349" s="26">
        <f t="shared" si="23"/>
        <v>0</v>
      </c>
      <c r="O349" s="31" t="e">
        <f t="shared" si="24"/>
        <v>#DIV/0!</v>
      </c>
      <c r="P349" s="168"/>
      <c r="Q349" s="100"/>
      <c r="R349" s="100"/>
      <c r="S349" s="100"/>
      <c r="T349" s="100"/>
    </row>
    <row r="350" spans="2:20" s="9" customFormat="1" x14ac:dyDescent="0.25">
      <c r="B350" s="53"/>
      <c r="C350" s="17"/>
      <c r="D350" s="17"/>
      <c r="E350" s="17"/>
      <c r="F350" s="66"/>
      <c r="G350" s="17"/>
      <c r="H350" s="59"/>
      <c r="I350" s="17"/>
      <c r="J350" s="59"/>
      <c r="K350" s="28"/>
      <c r="L350" s="29"/>
      <c r="M350" s="30"/>
      <c r="N350" s="26">
        <f t="shared" si="23"/>
        <v>0</v>
      </c>
      <c r="O350" s="31" t="e">
        <f t="shared" si="24"/>
        <v>#DIV/0!</v>
      </c>
      <c r="P350" s="168"/>
      <c r="Q350" s="100"/>
      <c r="R350" s="100"/>
      <c r="S350" s="100"/>
      <c r="T350" s="100"/>
    </row>
    <row r="351" spans="2:20" s="9" customFormat="1" x14ac:dyDescent="0.25">
      <c r="B351" s="53"/>
      <c r="C351" s="17"/>
      <c r="D351" s="17"/>
      <c r="E351" s="17"/>
      <c r="F351" s="66"/>
      <c r="G351" s="17"/>
      <c r="H351" s="59"/>
      <c r="I351" s="17"/>
      <c r="J351" s="59"/>
      <c r="K351" s="28"/>
      <c r="L351" s="29"/>
      <c r="M351" s="30"/>
      <c r="N351" s="26">
        <f t="shared" si="23"/>
        <v>0</v>
      </c>
      <c r="O351" s="31" t="e">
        <f t="shared" si="24"/>
        <v>#DIV/0!</v>
      </c>
      <c r="P351" s="168"/>
      <c r="Q351" s="100"/>
      <c r="R351" s="100"/>
      <c r="S351" s="100"/>
      <c r="T351" s="100"/>
    </row>
    <row r="352" spans="2:20" s="9" customFormat="1" x14ac:dyDescent="0.25">
      <c r="B352" s="53"/>
      <c r="C352" s="17"/>
      <c r="D352" s="17"/>
      <c r="E352" s="17"/>
      <c r="F352" s="66"/>
      <c r="G352" s="17"/>
      <c r="H352" s="59"/>
      <c r="I352" s="17"/>
      <c r="J352" s="59"/>
      <c r="K352" s="28"/>
      <c r="L352" s="29"/>
      <c r="M352" s="30"/>
      <c r="N352" s="26">
        <f t="shared" si="23"/>
        <v>0</v>
      </c>
      <c r="O352" s="31" t="e">
        <f t="shared" si="24"/>
        <v>#DIV/0!</v>
      </c>
      <c r="P352" s="168"/>
      <c r="Q352" s="100"/>
      <c r="R352" s="100"/>
      <c r="S352" s="100"/>
      <c r="T352" s="100"/>
    </row>
    <row r="353" spans="2:20" s="9" customFormat="1" x14ac:dyDescent="0.25">
      <c r="B353" s="53"/>
      <c r="C353" s="17"/>
      <c r="D353" s="17"/>
      <c r="E353" s="17"/>
      <c r="F353" s="66"/>
      <c r="G353" s="17"/>
      <c r="H353" s="59"/>
      <c r="I353" s="17"/>
      <c r="J353" s="59"/>
      <c r="K353" s="28"/>
      <c r="L353" s="29"/>
      <c r="M353" s="30"/>
      <c r="N353" s="26">
        <f t="shared" si="23"/>
        <v>0</v>
      </c>
      <c r="O353" s="31" t="e">
        <f t="shared" si="24"/>
        <v>#DIV/0!</v>
      </c>
      <c r="P353" s="168"/>
      <c r="Q353" s="100"/>
      <c r="R353" s="100"/>
      <c r="S353" s="100"/>
      <c r="T353" s="100"/>
    </row>
    <row r="354" spans="2:20" s="9" customFormat="1" x14ac:dyDescent="0.25">
      <c r="B354" s="53"/>
      <c r="C354" s="17"/>
      <c r="D354" s="17"/>
      <c r="E354" s="17"/>
      <c r="F354" s="66"/>
      <c r="G354" s="17"/>
      <c r="H354" s="59"/>
      <c r="I354" s="17"/>
      <c r="J354" s="59"/>
      <c r="K354" s="28"/>
      <c r="L354" s="29"/>
      <c r="M354" s="30"/>
      <c r="N354" s="26">
        <f t="shared" si="23"/>
        <v>0</v>
      </c>
      <c r="O354" s="31" t="e">
        <f t="shared" si="24"/>
        <v>#DIV/0!</v>
      </c>
      <c r="P354" s="168"/>
      <c r="Q354" s="100"/>
      <c r="R354" s="100"/>
      <c r="S354" s="100"/>
      <c r="T354" s="100"/>
    </row>
    <row r="355" spans="2:20" s="9" customFormat="1" x14ac:dyDescent="0.25">
      <c r="B355" s="53"/>
      <c r="C355" s="17"/>
      <c r="D355" s="17"/>
      <c r="E355" s="17"/>
      <c r="F355" s="66"/>
      <c r="G355" s="17"/>
      <c r="H355" s="59"/>
      <c r="I355" s="17"/>
      <c r="J355" s="59"/>
      <c r="K355" s="28"/>
      <c r="L355" s="29"/>
      <c r="M355" s="30"/>
      <c r="N355" s="26">
        <f t="shared" si="23"/>
        <v>0</v>
      </c>
      <c r="O355" s="31" t="e">
        <f t="shared" si="24"/>
        <v>#DIV/0!</v>
      </c>
      <c r="P355" s="168"/>
      <c r="Q355" s="100"/>
      <c r="R355" s="100"/>
      <c r="S355" s="100"/>
      <c r="T355" s="100"/>
    </row>
    <row r="356" spans="2:20" s="9" customFormat="1" x14ac:dyDescent="0.25">
      <c r="B356" s="53"/>
      <c r="C356" s="17"/>
      <c r="D356" s="17"/>
      <c r="E356" s="17"/>
      <c r="F356" s="66"/>
      <c r="G356" s="17"/>
      <c r="H356" s="59"/>
      <c r="I356" s="17"/>
      <c r="J356" s="59"/>
      <c r="K356" s="28"/>
      <c r="L356" s="29"/>
      <c r="M356" s="30"/>
      <c r="N356" s="26">
        <f t="shared" si="23"/>
        <v>0</v>
      </c>
      <c r="O356" s="31" t="e">
        <f t="shared" si="24"/>
        <v>#DIV/0!</v>
      </c>
      <c r="P356" s="168"/>
      <c r="Q356" s="100"/>
      <c r="R356" s="100"/>
      <c r="S356" s="100"/>
      <c r="T356" s="100"/>
    </row>
    <row r="357" spans="2:20" s="9" customFormat="1" x14ac:dyDescent="0.25">
      <c r="B357" s="53"/>
      <c r="C357" s="17"/>
      <c r="D357" s="17"/>
      <c r="E357" s="17"/>
      <c r="F357" s="66"/>
      <c r="G357" s="17"/>
      <c r="H357" s="59"/>
      <c r="I357" s="17"/>
      <c r="J357" s="59"/>
      <c r="K357" s="28"/>
      <c r="L357" s="29"/>
      <c r="M357" s="30"/>
      <c r="N357" s="26">
        <f t="shared" si="23"/>
        <v>0</v>
      </c>
      <c r="O357" s="31" t="e">
        <f t="shared" si="24"/>
        <v>#DIV/0!</v>
      </c>
      <c r="P357" s="168"/>
      <c r="Q357" s="100"/>
      <c r="R357" s="100"/>
      <c r="S357" s="100"/>
      <c r="T357" s="100"/>
    </row>
    <row r="358" spans="2:20" s="9" customFormat="1" x14ac:dyDescent="0.25">
      <c r="B358" s="53"/>
      <c r="C358" s="17"/>
      <c r="D358" s="17"/>
      <c r="E358" s="17"/>
      <c r="F358" s="66"/>
      <c r="G358" s="17"/>
      <c r="H358" s="59"/>
      <c r="I358" s="17"/>
      <c r="J358" s="59"/>
      <c r="K358" s="28"/>
      <c r="L358" s="29"/>
      <c r="M358" s="30"/>
      <c r="N358" s="26">
        <f t="shared" si="23"/>
        <v>0</v>
      </c>
      <c r="O358" s="31" t="e">
        <f t="shared" si="24"/>
        <v>#DIV/0!</v>
      </c>
      <c r="P358" s="168"/>
      <c r="Q358" s="100"/>
      <c r="R358" s="100"/>
      <c r="S358" s="100"/>
      <c r="T358" s="100"/>
    </row>
    <row r="359" spans="2:20" s="9" customFormat="1" x14ac:dyDescent="0.25">
      <c r="B359" s="53"/>
      <c r="C359" s="17"/>
      <c r="D359" s="17"/>
      <c r="E359" s="17"/>
      <c r="F359" s="66"/>
      <c r="G359" s="17"/>
      <c r="H359" s="59"/>
      <c r="I359" s="17"/>
      <c r="J359" s="59"/>
      <c r="K359" s="28"/>
      <c r="L359" s="29"/>
      <c r="M359" s="30"/>
      <c r="N359" s="26">
        <f t="shared" si="23"/>
        <v>0</v>
      </c>
      <c r="O359" s="31" t="e">
        <f t="shared" si="24"/>
        <v>#DIV/0!</v>
      </c>
      <c r="P359" s="168"/>
      <c r="Q359" s="100"/>
      <c r="R359" s="100"/>
      <c r="S359" s="100"/>
      <c r="T359" s="100"/>
    </row>
    <row r="360" spans="2:20" s="9" customFormat="1" x14ac:dyDescent="0.25">
      <c r="B360" s="53"/>
      <c r="C360" s="17"/>
      <c r="D360" s="17"/>
      <c r="E360" s="17"/>
      <c r="F360" s="66"/>
      <c r="G360" s="17"/>
      <c r="H360" s="59"/>
      <c r="I360" s="17"/>
      <c r="J360" s="59"/>
      <c r="K360" s="28"/>
      <c r="L360" s="29"/>
      <c r="M360" s="30"/>
      <c r="N360" s="26">
        <f t="shared" si="23"/>
        <v>0</v>
      </c>
      <c r="O360" s="31" t="e">
        <f t="shared" si="24"/>
        <v>#DIV/0!</v>
      </c>
      <c r="P360" s="168"/>
      <c r="Q360" s="100"/>
      <c r="R360" s="100"/>
      <c r="S360" s="100"/>
      <c r="T360" s="100"/>
    </row>
    <row r="361" spans="2:20" s="9" customFormat="1" x14ac:dyDescent="0.25">
      <c r="B361" s="53"/>
      <c r="C361" s="17"/>
      <c r="D361" s="17"/>
      <c r="E361" s="17"/>
      <c r="F361" s="66"/>
      <c r="G361" s="17"/>
      <c r="H361" s="59"/>
      <c r="I361" s="17"/>
      <c r="J361" s="59"/>
      <c r="K361" s="28"/>
      <c r="L361" s="29"/>
      <c r="M361" s="30"/>
      <c r="N361" s="26">
        <f t="shared" si="23"/>
        <v>0</v>
      </c>
      <c r="O361" s="31" t="e">
        <f t="shared" si="24"/>
        <v>#DIV/0!</v>
      </c>
      <c r="P361" s="168"/>
      <c r="Q361" s="100"/>
      <c r="R361" s="100"/>
      <c r="S361" s="100"/>
      <c r="T361" s="100"/>
    </row>
    <row r="362" spans="2:20" s="9" customFormat="1" x14ac:dyDescent="0.25">
      <c r="B362" s="53"/>
      <c r="C362" s="17"/>
      <c r="D362" s="17"/>
      <c r="E362" s="17"/>
      <c r="F362" s="66"/>
      <c r="G362" s="17"/>
      <c r="H362" s="59"/>
      <c r="I362" s="17"/>
      <c r="J362" s="59"/>
      <c r="K362" s="28"/>
      <c r="L362" s="29"/>
      <c r="M362" s="30"/>
      <c r="N362" s="26">
        <f t="shared" si="23"/>
        <v>0</v>
      </c>
      <c r="O362" s="31" t="e">
        <f t="shared" si="24"/>
        <v>#DIV/0!</v>
      </c>
      <c r="P362" s="168"/>
      <c r="Q362" s="100"/>
      <c r="R362" s="100"/>
      <c r="S362" s="100"/>
      <c r="T362" s="100"/>
    </row>
    <row r="363" spans="2:20" s="9" customFormat="1" x14ac:dyDescent="0.25">
      <c r="B363" s="53"/>
      <c r="C363" s="17"/>
      <c r="D363" s="17"/>
      <c r="E363" s="17"/>
      <c r="F363" s="66"/>
      <c r="G363" s="17"/>
      <c r="H363" s="59"/>
      <c r="I363" s="17"/>
      <c r="J363" s="59"/>
      <c r="K363" s="28"/>
      <c r="L363" s="29"/>
      <c r="M363" s="30"/>
      <c r="N363" s="26">
        <f t="shared" si="23"/>
        <v>0</v>
      </c>
      <c r="O363" s="31" t="e">
        <f t="shared" si="24"/>
        <v>#DIV/0!</v>
      </c>
      <c r="P363" s="168"/>
      <c r="Q363" s="100"/>
      <c r="R363" s="100"/>
      <c r="S363" s="100"/>
      <c r="T363" s="100"/>
    </row>
    <row r="364" spans="2:20" s="9" customFormat="1" x14ac:dyDescent="0.25">
      <c r="B364" s="53"/>
      <c r="C364" s="17"/>
      <c r="D364" s="17"/>
      <c r="E364" s="17"/>
      <c r="F364" s="66"/>
      <c r="G364" s="17"/>
      <c r="H364" s="59"/>
      <c r="I364" s="17"/>
      <c r="J364" s="59"/>
      <c r="K364" s="28"/>
      <c r="L364" s="29"/>
      <c r="M364" s="30"/>
      <c r="N364" s="26">
        <f t="shared" si="23"/>
        <v>0</v>
      </c>
      <c r="O364" s="31" t="e">
        <f t="shared" si="24"/>
        <v>#DIV/0!</v>
      </c>
      <c r="P364" s="168"/>
      <c r="Q364" s="100"/>
      <c r="R364" s="100"/>
      <c r="S364" s="100"/>
      <c r="T364" s="100"/>
    </row>
    <row r="365" spans="2:20" s="9" customFormat="1" x14ac:dyDescent="0.25">
      <c r="B365" s="53"/>
      <c r="C365" s="17"/>
      <c r="D365" s="17"/>
      <c r="E365" s="17"/>
      <c r="F365" s="66"/>
      <c r="G365" s="17"/>
      <c r="H365" s="59"/>
      <c r="I365" s="17"/>
      <c r="J365" s="59"/>
      <c r="K365" s="28"/>
      <c r="L365" s="29"/>
      <c r="M365" s="30"/>
      <c r="N365" s="26">
        <f t="shared" si="23"/>
        <v>0</v>
      </c>
      <c r="O365" s="31" t="e">
        <f t="shared" si="24"/>
        <v>#DIV/0!</v>
      </c>
      <c r="P365" s="168"/>
      <c r="Q365" s="100"/>
      <c r="R365" s="100"/>
      <c r="S365" s="100"/>
      <c r="T365" s="100"/>
    </row>
    <row r="366" spans="2:20" s="9" customFormat="1" x14ac:dyDescent="0.25">
      <c r="B366" s="53"/>
      <c r="C366" s="17"/>
      <c r="D366" s="17"/>
      <c r="E366" s="17"/>
      <c r="F366" s="66"/>
      <c r="G366" s="17"/>
      <c r="H366" s="59"/>
      <c r="I366" s="17"/>
      <c r="J366" s="59"/>
      <c r="K366" s="28"/>
      <c r="L366" s="29"/>
      <c r="M366" s="30"/>
      <c r="N366" s="26">
        <f t="shared" si="23"/>
        <v>0</v>
      </c>
      <c r="O366" s="31" t="e">
        <f t="shared" si="24"/>
        <v>#DIV/0!</v>
      </c>
      <c r="P366" s="168"/>
      <c r="Q366" s="100"/>
      <c r="R366" s="100"/>
      <c r="S366" s="100"/>
      <c r="T366" s="100"/>
    </row>
    <row r="367" spans="2:20" s="9" customFormat="1" x14ac:dyDescent="0.25">
      <c r="B367" s="53"/>
      <c r="C367" s="17"/>
      <c r="D367" s="17"/>
      <c r="E367" s="17"/>
      <c r="F367" s="66"/>
      <c r="G367" s="17"/>
      <c r="H367" s="59"/>
      <c r="I367" s="17"/>
      <c r="J367" s="59"/>
      <c r="K367" s="28"/>
      <c r="L367" s="29"/>
      <c r="M367" s="30"/>
      <c r="N367" s="26">
        <f t="shared" ref="N367:N430" si="25">+M367*K367</f>
        <v>0</v>
      </c>
      <c r="O367" s="31" t="e">
        <f t="shared" ref="O367:O430" si="26">+(N367/J367)-1</f>
        <v>#DIV/0!</v>
      </c>
      <c r="P367" s="168"/>
      <c r="Q367" s="100"/>
      <c r="R367" s="100"/>
      <c r="S367" s="100"/>
      <c r="T367" s="100"/>
    </row>
    <row r="368" spans="2:20" s="9" customFormat="1" x14ac:dyDescent="0.25">
      <c r="B368" s="53"/>
      <c r="C368" s="17"/>
      <c r="D368" s="17"/>
      <c r="E368" s="17"/>
      <c r="F368" s="66"/>
      <c r="G368" s="17"/>
      <c r="H368" s="59"/>
      <c r="I368" s="17"/>
      <c r="J368" s="59"/>
      <c r="K368" s="28"/>
      <c r="L368" s="29"/>
      <c r="M368" s="30"/>
      <c r="N368" s="26">
        <f t="shared" si="25"/>
        <v>0</v>
      </c>
      <c r="O368" s="31" t="e">
        <f t="shared" si="26"/>
        <v>#DIV/0!</v>
      </c>
      <c r="P368" s="168"/>
      <c r="Q368" s="100"/>
      <c r="R368" s="100"/>
      <c r="S368" s="100"/>
      <c r="T368" s="100"/>
    </row>
    <row r="369" spans="2:20" s="9" customFormat="1" x14ac:dyDescent="0.25">
      <c r="B369" s="53"/>
      <c r="C369" s="17"/>
      <c r="D369" s="17"/>
      <c r="E369" s="17"/>
      <c r="F369" s="66"/>
      <c r="G369" s="17"/>
      <c r="H369" s="59"/>
      <c r="I369" s="17"/>
      <c r="J369" s="59"/>
      <c r="K369" s="28"/>
      <c r="L369" s="29"/>
      <c r="M369" s="30"/>
      <c r="N369" s="26">
        <f t="shared" si="25"/>
        <v>0</v>
      </c>
      <c r="O369" s="31" t="e">
        <f t="shared" si="26"/>
        <v>#DIV/0!</v>
      </c>
      <c r="P369" s="168"/>
      <c r="Q369" s="100"/>
      <c r="R369" s="100"/>
      <c r="S369" s="100"/>
      <c r="T369" s="100"/>
    </row>
    <row r="370" spans="2:20" s="9" customFormat="1" x14ac:dyDescent="0.25">
      <c r="B370" s="53"/>
      <c r="C370" s="17"/>
      <c r="D370" s="17"/>
      <c r="E370" s="17"/>
      <c r="F370" s="66"/>
      <c r="G370" s="17"/>
      <c r="H370" s="59"/>
      <c r="I370" s="17"/>
      <c r="J370" s="59"/>
      <c r="K370" s="28"/>
      <c r="L370" s="29"/>
      <c r="M370" s="30"/>
      <c r="N370" s="26">
        <f t="shared" si="25"/>
        <v>0</v>
      </c>
      <c r="O370" s="31" t="e">
        <f t="shared" si="26"/>
        <v>#DIV/0!</v>
      </c>
      <c r="P370" s="168"/>
      <c r="Q370" s="100"/>
      <c r="R370" s="100"/>
      <c r="S370" s="100"/>
      <c r="T370" s="100"/>
    </row>
    <row r="371" spans="2:20" s="9" customFormat="1" x14ac:dyDescent="0.25">
      <c r="B371" s="53"/>
      <c r="C371" s="17"/>
      <c r="D371" s="17"/>
      <c r="E371" s="17"/>
      <c r="F371" s="66"/>
      <c r="G371" s="17"/>
      <c r="H371" s="59"/>
      <c r="I371" s="17"/>
      <c r="J371" s="59"/>
      <c r="K371" s="28"/>
      <c r="L371" s="29"/>
      <c r="M371" s="30"/>
      <c r="N371" s="26">
        <f t="shared" si="25"/>
        <v>0</v>
      </c>
      <c r="O371" s="31" t="e">
        <f t="shared" si="26"/>
        <v>#DIV/0!</v>
      </c>
      <c r="P371" s="168"/>
      <c r="Q371" s="100"/>
      <c r="R371" s="100"/>
      <c r="S371" s="100"/>
      <c r="T371" s="100"/>
    </row>
    <row r="372" spans="2:20" s="9" customFormat="1" x14ac:dyDescent="0.25">
      <c r="B372" s="53"/>
      <c r="C372" s="17"/>
      <c r="D372" s="17"/>
      <c r="E372" s="17"/>
      <c r="F372" s="66"/>
      <c r="G372" s="17"/>
      <c r="H372" s="59"/>
      <c r="I372" s="17"/>
      <c r="J372" s="59"/>
      <c r="K372" s="28"/>
      <c r="L372" s="29"/>
      <c r="M372" s="30"/>
      <c r="N372" s="26">
        <f t="shared" si="25"/>
        <v>0</v>
      </c>
      <c r="O372" s="31" t="e">
        <f t="shared" si="26"/>
        <v>#DIV/0!</v>
      </c>
      <c r="P372" s="168"/>
      <c r="Q372" s="100"/>
      <c r="R372" s="100"/>
      <c r="S372" s="100"/>
      <c r="T372" s="100"/>
    </row>
    <row r="373" spans="2:20" s="9" customFormat="1" x14ac:dyDescent="0.25">
      <c r="B373" s="53"/>
      <c r="C373" s="17"/>
      <c r="D373" s="17"/>
      <c r="E373" s="17"/>
      <c r="F373" s="66"/>
      <c r="G373" s="17"/>
      <c r="H373" s="59"/>
      <c r="I373" s="17"/>
      <c r="J373" s="59"/>
      <c r="K373" s="28"/>
      <c r="L373" s="29"/>
      <c r="M373" s="30"/>
      <c r="N373" s="26">
        <f t="shared" si="25"/>
        <v>0</v>
      </c>
      <c r="O373" s="31" t="e">
        <f t="shared" si="26"/>
        <v>#DIV/0!</v>
      </c>
      <c r="P373" s="168"/>
      <c r="Q373" s="100"/>
      <c r="R373" s="100"/>
      <c r="S373" s="100"/>
      <c r="T373" s="100"/>
    </row>
    <row r="374" spans="2:20" s="9" customFormat="1" x14ac:dyDescent="0.25">
      <c r="B374" s="53"/>
      <c r="C374" s="17"/>
      <c r="D374" s="17"/>
      <c r="E374" s="17"/>
      <c r="F374" s="66"/>
      <c r="G374" s="17"/>
      <c r="H374" s="59"/>
      <c r="I374" s="17"/>
      <c r="J374" s="59"/>
      <c r="K374" s="28"/>
      <c r="L374" s="29"/>
      <c r="M374" s="30"/>
      <c r="N374" s="26">
        <f t="shared" si="25"/>
        <v>0</v>
      </c>
      <c r="O374" s="31" t="e">
        <f t="shared" si="26"/>
        <v>#DIV/0!</v>
      </c>
      <c r="P374" s="168"/>
      <c r="Q374" s="100"/>
      <c r="R374" s="100"/>
      <c r="S374" s="100"/>
      <c r="T374" s="100"/>
    </row>
    <row r="375" spans="2:20" s="9" customFormat="1" x14ac:dyDescent="0.25">
      <c r="B375" s="53"/>
      <c r="C375" s="17"/>
      <c r="D375" s="17"/>
      <c r="E375" s="17"/>
      <c r="F375" s="66"/>
      <c r="G375" s="17"/>
      <c r="H375" s="59"/>
      <c r="I375" s="17"/>
      <c r="J375" s="59"/>
      <c r="K375" s="28"/>
      <c r="L375" s="29"/>
      <c r="M375" s="30"/>
      <c r="N375" s="26">
        <f t="shared" si="25"/>
        <v>0</v>
      </c>
      <c r="O375" s="31" t="e">
        <f t="shared" si="26"/>
        <v>#DIV/0!</v>
      </c>
      <c r="P375" s="168"/>
      <c r="Q375" s="100"/>
      <c r="R375" s="100"/>
      <c r="S375" s="100"/>
      <c r="T375" s="100"/>
    </row>
    <row r="376" spans="2:20" s="9" customFormat="1" x14ac:dyDescent="0.25">
      <c r="B376" s="53"/>
      <c r="C376" s="17"/>
      <c r="D376" s="17"/>
      <c r="E376" s="17"/>
      <c r="F376" s="66"/>
      <c r="G376" s="17"/>
      <c r="H376" s="59"/>
      <c r="I376" s="17"/>
      <c r="J376" s="59"/>
      <c r="K376" s="28"/>
      <c r="L376" s="29"/>
      <c r="M376" s="30"/>
      <c r="N376" s="26">
        <f t="shared" si="25"/>
        <v>0</v>
      </c>
      <c r="O376" s="31" t="e">
        <f t="shared" si="26"/>
        <v>#DIV/0!</v>
      </c>
      <c r="P376" s="168"/>
      <c r="Q376" s="100"/>
      <c r="R376" s="100"/>
      <c r="S376" s="100"/>
      <c r="T376" s="100"/>
    </row>
    <row r="377" spans="2:20" s="9" customFormat="1" x14ac:dyDescent="0.25">
      <c r="B377" s="53"/>
      <c r="C377" s="17"/>
      <c r="D377" s="17"/>
      <c r="E377" s="17"/>
      <c r="F377" s="66"/>
      <c r="G377" s="17"/>
      <c r="H377" s="59"/>
      <c r="I377" s="17"/>
      <c r="J377" s="59"/>
      <c r="K377" s="28"/>
      <c r="L377" s="29"/>
      <c r="M377" s="30"/>
      <c r="N377" s="26">
        <f t="shared" si="25"/>
        <v>0</v>
      </c>
      <c r="O377" s="31" t="e">
        <f t="shared" si="26"/>
        <v>#DIV/0!</v>
      </c>
      <c r="P377" s="168"/>
      <c r="Q377" s="100"/>
      <c r="R377" s="100"/>
      <c r="S377" s="100"/>
      <c r="T377" s="100"/>
    </row>
    <row r="378" spans="2:20" s="9" customFormat="1" x14ac:dyDescent="0.25">
      <c r="B378" s="53"/>
      <c r="C378" s="17"/>
      <c r="D378" s="17"/>
      <c r="E378" s="17"/>
      <c r="F378" s="66"/>
      <c r="G378" s="17"/>
      <c r="H378" s="59"/>
      <c r="I378" s="17"/>
      <c r="J378" s="59"/>
      <c r="K378" s="28"/>
      <c r="L378" s="29"/>
      <c r="M378" s="30"/>
      <c r="N378" s="26">
        <f t="shared" si="25"/>
        <v>0</v>
      </c>
      <c r="O378" s="31" t="e">
        <f t="shared" si="26"/>
        <v>#DIV/0!</v>
      </c>
      <c r="P378" s="168"/>
      <c r="Q378" s="100"/>
      <c r="R378" s="100"/>
      <c r="S378" s="100"/>
      <c r="T378" s="100"/>
    </row>
    <row r="379" spans="2:20" s="9" customFormat="1" x14ac:dyDescent="0.25">
      <c r="B379" s="53"/>
      <c r="C379" s="17"/>
      <c r="D379" s="17"/>
      <c r="E379" s="17"/>
      <c r="F379" s="66"/>
      <c r="G379" s="17"/>
      <c r="H379" s="59"/>
      <c r="I379" s="17"/>
      <c r="J379" s="59"/>
      <c r="K379" s="28"/>
      <c r="L379" s="29"/>
      <c r="M379" s="30"/>
      <c r="N379" s="26">
        <f t="shared" si="25"/>
        <v>0</v>
      </c>
      <c r="O379" s="31" t="e">
        <f t="shared" si="26"/>
        <v>#DIV/0!</v>
      </c>
      <c r="P379" s="168"/>
      <c r="Q379" s="100"/>
      <c r="R379" s="100"/>
      <c r="S379" s="100"/>
      <c r="T379" s="100"/>
    </row>
    <row r="380" spans="2:20" s="9" customFormat="1" x14ac:dyDescent="0.25">
      <c r="B380" s="53"/>
      <c r="C380" s="17"/>
      <c r="D380" s="17"/>
      <c r="E380" s="17"/>
      <c r="F380" s="66"/>
      <c r="G380" s="17"/>
      <c r="H380" s="59"/>
      <c r="I380" s="17"/>
      <c r="J380" s="59"/>
      <c r="K380" s="28"/>
      <c r="L380" s="29"/>
      <c r="M380" s="30"/>
      <c r="N380" s="26">
        <f t="shared" si="25"/>
        <v>0</v>
      </c>
      <c r="O380" s="31" t="e">
        <f t="shared" si="26"/>
        <v>#DIV/0!</v>
      </c>
      <c r="P380" s="168"/>
      <c r="Q380" s="100"/>
      <c r="R380" s="100"/>
      <c r="S380" s="100"/>
      <c r="T380" s="100"/>
    </row>
    <row r="381" spans="2:20" s="9" customFormat="1" x14ac:dyDescent="0.25">
      <c r="B381" s="53"/>
      <c r="C381" s="17"/>
      <c r="D381" s="17"/>
      <c r="E381" s="17"/>
      <c r="F381" s="66"/>
      <c r="G381" s="17"/>
      <c r="H381" s="59"/>
      <c r="I381" s="17"/>
      <c r="J381" s="59"/>
      <c r="K381" s="28"/>
      <c r="L381" s="29"/>
      <c r="M381" s="30"/>
      <c r="N381" s="26">
        <f t="shared" si="25"/>
        <v>0</v>
      </c>
      <c r="O381" s="31" t="e">
        <f t="shared" si="26"/>
        <v>#DIV/0!</v>
      </c>
      <c r="P381" s="168"/>
      <c r="Q381" s="100"/>
      <c r="R381" s="100"/>
      <c r="S381" s="100"/>
      <c r="T381" s="100"/>
    </row>
    <row r="382" spans="2:20" s="9" customFormat="1" x14ac:dyDescent="0.25">
      <c r="B382" s="53"/>
      <c r="C382" s="17"/>
      <c r="D382" s="17"/>
      <c r="E382" s="17"/>
      <c r="F382" s="66"/>
      <c r="G382" s="17"/>
      <c r="H382" s="59"/>
      <c r="I382" s="17"/>
      <c r="J382" s="59"/>
      <c r="K382" s="28"/>
      <c r="L382" s="29"/>
      <c r="M382" s="30"/>
      <c r="N382" s="26">
        <f t="shared" si="25"/>
        <v>0</v>
      </c>
      <c r="O382" s="31" t="e">
        <f t="shared" si="26"/>
        <v>#DIV/0!</v>
      </c>
      <c r="P382" s="168"/>
      <c r="Q382" s="100"/>
      <c r="R382" s="100"/>
      <c r="S382" s="100"/>
      <c r="T382" s="100"/>
    </row>
    <row r="383" spans="2:20" s="9" customFormat="1" x14ac:dyDescent="0.25">
      <c r="B383" s="53"/>
      <c r="C383" s="17"/>
      <c r="D383" s="17"/>
      <c r="E383" s="17"/>
      <c r="F383" s="66"/>
      <c r="G383" s="17"/>
      <c r="H383" s="59"/>
      <c r="I383" s="17"/>
      <c r="J383" s="59"/>
      <c r="K383" s="28"/>
      <c r="L383" s="29"/>
      <c r="M383" s="30"/>
      <c r="N383" s="26">
        <f t="shared" si="25"/>
        <v>0</v>
      </c>
      <c r="O383" s="31" t="e">
        <f t="shared" si="26"/>
        <v>#DIV/0!</v>
      </c>
      <c r="P383" s="168"/>
      <c r="Q383" s="100"/>
      <c r="R383" s="100"/>
      <c r="S383" s="100"/>
      <c r="T383" s="100"/>
    </row>
    <row r="384" spans="2:20" s="9" customFormat="1" x14ac:dyDescent="0.25">
      <c r="B384" s="53"/>
      <c r="C384" s="17"/>
      <c r="D384" s="17"/>
      <c r="E384" s="17"/>
      <c r="F384" s="66"/>
      <c r="G384" s="17"/>
      <c r="H384" s="59"/>
      <c r="I384" s="17"/>
      <c r="J384" s="59"/>
      <c r="K384" s="28"/>
      <c r="L384" s="29"/>
      <c r="M384" s="30"/>
      <c r="N384" s="26">
        <f t="shared" si="25"/>
        <v>0</v>
      </c>
      <c r="O384" s="31" t="e">
        <f t="shared" si="26"/>
        <v>#DIV/0!</v>
      </c>
      <c r="P384" s="168"/>
      <c r="Q384" s="100"/>
      <c r="R384" s="100"/>
      <c r="S384" s="100"/>
      <c r="T384" s="100"/>
    </row>
    <row r="385" spans="2:20" s="9" customFormat="1" x14ac:dyDescent="0.25">
      <c r="B385" s="53"/>
      <c r="C385" s="17"/>
      <c r="D385" s="17"/>
      <c r="E385" s="17"/>
      <c r="F385" s="66"/>
      <c r="G385" s="17"/>
      <c r="H385" s="59"/>
      <c r="I385" s="17"/>
      <c r="J385" s="59"/>
      <c r="K385" s="28"/>
      <c r="L385" s="29"/>
      <c r="M385" s="30"/>
      <c r="N385" s="26">
        <f t="shared" si="25"/>
        <v>0</v>
      </c>
      <c r="O385" s="31" t="e">
        <f t="shared" si="26"/>
        <v>#DIV/0!</v>
      </c>
      <c r="P385" s="168"/>
      <c r="Q385" s="100"/>
      <c r="R385" s="100"/>
      <c r="S385" s="100"/>
      <c r="T385" s="100"/>
    </row>
    <row r="386" spans="2:20" s="9" customFormat="1" x14ac:dyDescent="0.25">
      <c r="B386" s="53"/>
      <c r="C386" s="17"/>
      <c r="D386" s="17"/>
      <c r="E386" s="17"/>
      <c r="F386" s="66"/>
      <c r="G386" s="17"/>
      <c r="H386" s="59"/>
      <c r="I386" s="17"/>
      <c r="J386" s="59"/>
      <c r="K386" s="28"/>
      <c r="L386" s="29"/>
      <c r="M386" s="30"/>
      <c r="N386" s="26">
        <f t="shared" si="25"/>
        <v>0</v>
      </c>
      <c r="O386" s="31" t="e">
        <f t="shared" si="26"/>
        <v>#DIV/0!</v>
      </c>
      <c r="P386" s="168"/>
      <c r="Q386" s="100"/>
      <c r="R386" s="100"/>
      <c r="S386" s="100"/>
      <c r="T386" s="100"/>
    </row>
    <row r="387" spans="2:20" s="9" customFormat="1" x14ac:dyDescent="0.25">
      <c r="B387" s="53"/>
      <c r="C387" s="17"/>
      <c r="D387" s="17"/>
      <c r="E387" s="17"/>
      <c r="F387" s="66"/>
      <c r="G387" s="17"/>
      <c r="H387" s="59"/>
      <c r="I387" s="17"/>
      <c r="J387" s="59"/>
      <c r="K387" s="28"/>
      <c r="L387" s="29"/>
      <c r="M387" s="30"/>
      <c r="N387" s="26">
        <f t="shared" si="25"/>
        <v>0</v>
      </c>
      <c r="O387" s="31" t="e">
        <f t="shared" si="26"/>
        <v>#DIV/0!</v>
      </c>
      <c r="P387" s="168"/>
      <c r="Q387" s="100"/>
      <c r="R387" s="100"/>
      <c r="S387" s="100"/>
      <c r="T387" s="100"/>
    </row>
    <row r="388" spans="2:20" s="9" customFormat="1" x14ac:dyDescent="0.25">
      <c r="B388" s="53"/>
      <c r="C388" s="17"/>
      <c r="D388" s="17"/>
      <c r="E388" s="17"/>
      <c r="F388" s="66"/>
      <c r="G388" s="17"/>
      <c r="H388" s="59"/>
      <c r="I388" s="17"/>
      <c r="J388" s="59"/>
      <c r="K388" s="28"/>
      <c r="L388" s="29"/>
      <c r="M388" s="30"/>
      <c r="N388" s="26">
        <f t="shared" si="25"/>
        <v>0</v>
      </c>
      <c r="O388" s="31" t="e">
        <f t="shared" si="26"/>
        <v>#DIV/0!</v>
      </c>
      <c r="P388" s="168"/>
      <c r="Q388" s="100"/>
      <c r="R388" s="100"/>
      <c r="S388" s="100"/>
      <c r="T388" s="100"/>
    </row>
    <row r="389" spans="2:20" s="9" customFormat="1" x14ac:dyDescent="0.25">
      <c r="B389" s="53"/>
      <c r="C389" s="17"/>
      <c r="D389" s="17"/>
      <c r="E389" s="17"/>
      <c r="F389" s="66"/>
      <c r="G389" s="17"/>
      <c r="H389" s="59"/>
      <c r="I389" s="17"/>
      <c r="J389" s="59"/>
      <c r="K389" s="28"/>
      <c r="L389" s="29"/>
      <c r="M389" s="30"/>
      <c r="N389" s="26">
        <f t="shared" si="25"/>
        <v>0</v>
      </c>
      <c r="O389" s="31" t="e">
        <f t="shared" si="26"/>
        <v>#DIV/0!</v>
      </c>
      <c r="P389" s="168"/>
      <c r="Q389" s="100"/>
      <c r="R389" s="100"/>
      <c r="S389" s="100"/>
      <c r="T389" s="100"/>
    </row>
    <row r="390" spans="2:20" s="9" customFormat="1" x14ac:dyDescent="0.25">
      <c r="B390" s="53"/>
      <c r="C390" s="17"/>
      <c r="D390" s="17"/>
      <c r="E390" s="17"/>
      <c r="F390" s="66"/>
      <c r="G390" s="17"/>
      <c r="H390" s="59"/>
      <c r="I390" s="17"/>
      <c r="J390" s="59"/>
      <c r="K390" s="28"/>
      <c r="L390" s="29"/>
      <c r="M390" s="30"/>
      <c r="N390" s="26">
        <f t="shared" si="25"/>
        <v>0</v>
      </c>
      <c r="O390" s="31" t="e">
        <f t="shared" si="26"/>
        <v>#DIV/0!</v>
      </c>
      <c r="P390" s="51"/>
      <c r="Q390" s="100"/>
      <c r="R390" s="100"/>
      <c r="S390" s="100"/>
      <c r="T390" s="100"/>
    </row>
    <row r="391" spans="2:20" s="9" customFormat="1" x14ac:dyDescent="0.25">
      <c r="B391" s="53"/>
      <c r="C391" s="17"/>
      <c r="D391" s="17"/>
      <c r="E391" s="17"/>
      <c r="F391" s="66"/>
      <c r="G391" s="17"/>
      <c r="H391" s="59"/>
      <c r="I391" s="17"/>
      <c r="J391" s="59"/>
      <c r="K391" s="28"/>
      <c r="L391" s="29"/>
      <c r="M391" s="30"/>
      <c r="N391" s="26">
        <f t="shared" si="25"/>
        <v>0</v>
      </c>
      <c r="O391" s="31" t="e">
        <f t="shared" si="26"/>
        <v>#DIV/0!</v>
      </c>
      <c r="P391" s="51"/>
      <c r="Q391" s="100"/>
      <c r="R391" s="100"/>
      <c r="S391" s="100"/>
      <c r="T391" s="100"/>
    </row>
    <row r="392" spans="2:20" s="9" customFormat="1" x14ac:dyDescent="0.25">
      <c r="B392" s="53"/>
      <c r="C392" s="17"/>
      <c r="D392" s="17"/>
      <c r="E392" s="17"/>
      <c r="F392" s="66"/>
      <c r="G392" s="17"/>
      <c r="H392" s="59"/>
      <c r="I392" s="17"/>
      <c r="J392" s="59"/>
      <c r="K392" s="28"/>
      <c r="L392" s="29"/>
      <c r="M392" s="30"/>
      <c r="N392" s="26">
        <f t="shared" si="25"/>
        <v>0</v>
      </c>
      <c r="O392" s="31" t="e">
        <f t="shared" si="26"/>
        <v>#DIV/0!</v>
      </c>
      <c r="P392" s="51"/>
      <c r="Q392" s="100"/>
      <c r="R392" s="100"/>
      <c r="S392" s="100"/>
      <c r="T392" s="100"/>
    </row>
    <row r="393" spans="2:20" s="9" customFormat="1" x14ac:dyDescent="0.25">
      <c r="B393" s="53"/>
      <c r="C393" s="17"/>
      <c r="D393" s="17"/>
      <c r="E393" s="17"/>
      <c r="F393" s="66"/>
      <c r="G393" s="17"/>
      <c r="H393" s="59"/>
      <c r="I393" s="17"/>
      <c r="J393" s="59"/>
      <c r="K393" s="28"/>
      <c r="L393" s="29"/>
      <c r="M393" s="30"/>
      <c r="N393" s="26">
        <f t="shared" si="25"/>
        <v>0</v>
      </c>
      <c r="O393" s="31" t="e">
        <f t="shared" si="26"/>
        <v>#DIV/0!</v>
      </c>
      <c r="P393" s="51"/>
      <c r="Q393" s="100"/>
      <c r="R393" s="100"/>
      <c r="S393" s="100"/>
      <c r="T393" s="100"/>
    </row>
    <row r="394" spans="2:20" s="9" customFormat="1" x14ac:dyDescent="0.25">
      <c r="B394" s="53"/>
      <c r="C394" s="17"/>
      <c r="D394" s="17"/>
      <c r="E394" s="17"/>
      <c r="F394" s="66"/>
      <c r="G394" s="17"/>
      <c r="H394" s="59"/>
      <c r="I394" s="17"/>
      <c r="J394" s="59"/>
      <c r="K394" s="28"/>
      <c r="L394" s="29"/>
      <c r="M394" s="30"/>
      <c r="N394" s="26">
        <f t="shared" si="25"/>
        <v>0</v>
      </c>
      <c r="O394" s="31" t="e">
        <f t="shared" si="26"/>
        <v>#DIV/0!</v>
      </c>
      <c r="P394" s="51"/>
      <c r="Q394" s="100"/>
      <c r="R394" s="100"/>
      <c r="S394" s="100"/>
      <c r="T394" s="100"/>
    </row>
    <row r="395" spans="2:20" s="9" customFormat="1" x14ac:dyDescent="0.25">
      <c r="B395" s="53"/>
      <c r="C395" s="17"/>
      <c r="D395" s="17"/>
      <c r="E395" s="17"/>
      <c r="F395" s="66"/>
      <c r="G395" s="17"/>
      <c r="H395" s="59"/>
      <c r="I395" s="17"/>
      <c r="J395" s="59"/>
      <c r="K395" s="28"/>
      <c r="L395" s="29"/>
      <c r="M395" s="30"/>
      <c r="N395" s="26">
        <f t="shared" si="25"/>
        <v>0</v>
      </c>
      <c r="O395" s="31" t="e">
        <f t="shared" si="26"/>
        <v>#DIV/0!</v>
      </c>
      <c r="P395" s="51"/>
      <c r="Q395" s="100"/>
      <c r="R395" s="100"/>
      <c r="S395" s="100"/>
      <c r="T395" s="100"/>
    </row>
    <row r="396" spans="2:20" s="9" customFormat="1" x14ac:dyDescent="0.25">
      <c r="B396" s="53"/>
      <c r="C396" s="17"/>
      <c r="D396" s="17"/>
      <c r="E396" s="17"/>
      <c r="F396" s="66"/>
      <c r="G396" s="17"/>
      <c r="H396" s="59"/>
      <c r="I396" s="17"/>
      <c r="J396" s="59"/>
      <c r="K396" s="28"/>
      <c r="L396" s="29"/>
      <c r="M396" s="30"/>
      <c r="N396" s="26">
        <f t="shared" si="25"/>
        <v>0</v>
      </c>
      <c r="O396" s="31" t="e">
        <f t="shared" si="26"/>
        <v>#DIV/0!</v>
      </c>
      <c r="P396" s="51"/>
      <c r="Q396" s="100"/>
      <c r="R396" s="100"/>
      <c r="S396" s="100"/>
      <c r="T396" s="100"/>
    </row>
    <row r="397" spans="2:20" s="9" customFormat="1" x14ac:dyDescent="0.25">
      <c r="B397" s="53"/>
      <c r="C397" s="17"/>
      <c r="D397" s="17"/>
      <c r="E397" s="17"/>
      <c r="F397" s="66"/>
      <c r="G397" s="17"/>
      <c r="H397" s="59"/>
      <c r="I397" s="17"/>
      <c r="J397" s="59"/>
      <c r="K397" s="28"/>
      <c r="L397" s="29"/>
      <c r="M397" s="30"/>
      <c r="N397" s="26">
        <f t="shared" si="25"/>
        <v>0</v>
      </c>
      <c r="O397" s="31" t="e">
        <f t="shared" si="26"/>
        <v>#DIV/0!</v>
      </c>
      <c r="P397" s="51"/>
      <c r="Q397" s="100"/>
      <c r="R397" s="100"/>
      <c r="S397" s="100"/>
      <c r="T397" s="100"/>
    </row>
    <row r="398" spans="2:20" s="9" customFormat="1" x14ac:dyDescent="0.25">
      <c r="B398" s="53"/>
      <c r="C398" s="17"/>
      <c r="D398" s="17"/>
      <c r="E398" s="17"/>
      <c r="F398" s="66"/>
      <c r="G398" s="17"/>
      <c r="H398" s="59"/>
      <c r="I398" s="17"/>
      <c r="J398" s="59"/>
      <c r="K398" s="28"/>
      <c r="L398" s="29"/>
      <c r="M398" s="30"/>
      <c r="N398" s="26">
        <f t="shared" si="25"/>
        <v>0</v>
      </c>
      <c r="O398" s="31" t="e">
        <f t="shared" si="26"/>
        <v>#DIV/0!</v>
      </c>
      <c r="P398" s="51"/>
      <c r="Q398" s="100"/>
      <c r="R398" s="100"/>
      <c r="S398" s="100"/>
      <c r="T398" s="100"/>
    </row>
    <row r="399" spans="2:20" s="9" customFormat="1" x14ac:dyDescent="0.25">
      <c r="B399" s="53"/>
      <c r="C399" s="17"/>
      <c r="D399" s="17"/>
      <c r="E399" s="17"/>
      <c r="F399" s="66"/>
      <c r="G399" s="17"/>
      <c r="H399" s="59"/>
      <c r="I399" s="17"/>
      <c r="J399" s="59"/>
      <c r="K399" s="28"/>
      <c r="L399" s="29"/>
      <c r="M399" s="30"/>
      <c r="N399" s="26">
        <f t="shared" si="25"/>
        <v>0</v>
      </c>
      <c r="O399" s="31" t="e">
        <f t="shared" si="26"/>
        <v>#DIV/0!</v>
      </c>
      <c r="P399" s="51"/>
      <c r="Q399" s="100"/>
      <c r="R399" s="100"/>
      <c r="S399" s="100"/>
      <c r="T399" s="100"/>
    </row>
    <row r="400" spans="2:20" s="9" customFormat="1" x14ac:dyDescent="0.25">
      <c r="B400" s="53"/>
      <c r="C400" s="17"/>
      <c r="D400" s="17"/>
      <c r="E400" s="17"/>
      <c r="F400" s="66"/>
      <c r="G400" s="17"/>
      <c r="H400" s="59"/>
      <c r="I400" s="17"/>
      <c r="J400" s="59"/>
      <c r="K400" s="28"/>
      <c r="L400" s="29"/>
      <c r="M400" s="30"/>
      <c r="N400" s="26">
        <f t="shared" si="25"/>
        <v>0</v>
      </c>
      <c r="O400" s="31" t="e">
        <f t="shared" si="26"/>
        <v>#DIV/0!</v>
      </c>
      <c r="P400" s="51"/>
      <c r="Q400" s="100"/>
      <c r="R400" s="100"/>
      <c r="S400" s="100"/>
      <c r="T400" s="100"/>
    </row>
    <row r="401" spans="2:20" s="9" customFormat="1" x14ac:dyDescent="0.25">
      <c r="B401" s="53"/>
      <c r="C401" s="17"/>
      <c r="D401" s="17"/>
      <c r="E401" s="17"/>
      <c r="F401" s="66"/>
      <c r="G401" s="17"/>
      <c r="H401" s="59"/>
      <c r="I401" s="17"/>
      <c r="J401" s="59"/>
      <c r="K401" s="28"/>
      <c r="L401" s="29"/>
      <c r="M401" s="30"/>
      <c r="N401" s="26">
        <f t="shared" si="25"/>
        <v>0</v>
      </c>
      <c r="O401" s="31" t="e">
        <f t="shared" si="26"/>
        <v>#DIV/0!</v>
      </c>
      <c r="P401" s="51"/>
      <c r="Q401" s="100"/>
      <c r="R401" s="100"/>
      <c r="S401" s="100"/>
      <c r="T401" s="100"/>
    </row>
    <row r="402" spans="2:20" s="9" customFormat="1" x14ac:dyDescent="0.25">
      <c r="B402" s="53"/>
      <c r="C402" s="17"/>
      <c r="D402" s="17"/>
      <c r="E402" s="17"/>
      <c r="F402" s="66"/>
      <c r="G402" s="17"/>
      <c r="H402" s="59"/>
      <c r="I402" s="17"/>
      <c r="J402" s="59"/>
      <c r="K402" s="28"/>
      <c r="L402" s="29"/>
      <c r="M402" s="30"/>
      <c r="N402" s="26">
        <f t="shared" si="25"/>
        <v>0</v>
      </c>
      <c r="O402" s="31" t="e">
        <f t="shared" si="26"/>
        <v>#DIV/0!</v>
      </c>
      <c r="P402" s="51"/>
      <c r="Q402" s="100"/>
      <c r="R402" s="100"/>
      <c r="S402" s="100"/>
      <c r="T402" s="100"/>
    </row>
    <row r="403" spans="2:20" s="9" customFormat="1" x14ac:dyDescent="0.25">
      <c r="B403" s="53"/>
      <c r="C403" s="17"/>
      <c r="D403" s="17"/>
      <c r="E403" s="17"/>
      <c r="F403" s="66"/>
      <c r="G403" s="17"/>
      <c r="H403" s="59"/>
      <c r="I403" s="17"/>
      <c r="J403" s="59"/>
      <c r="K403" s="28"/>
      <c r="L403" s="29"/>
      <c r="M403" s="30"/>
      <c r="N403" s="26">
        <f t="shared" si="25"/>
        <v>0</v>
      </c>
      <c r="O403" s="31" t="e">
        <f t="shared" si="26"/>
        <v>#DIV/0!</v>
      </c>
      <c r="P403" s="51"/>
      <c r="Q403" s="100"/>
      <c r="R403" s="100"/>
      <c r="S403" s="100"/>
      <c r="T403" s="100"/>
    </row>
    <row r="404" spans="2:20" s="9" customFormat="1" x14ac:dyDescent="0.25">
      <c r="B404" s="53"/>
      <c r="C404" s="17"/>
      <c r="D404" s="17"/>
      <c r="E404" s="17"/>
      <c r="F404" s="66"/>
      <c r="G404" s="17"/>
      <c r="H404" s="59"/>
      <c r="I404" s="17"/>
      <c r="J404" s="59"/>
      <c r="K404" s="28"/>
      <c r="L404" s="29"/>
      <c r="M404" s="30"/>
      <c r="N404" s="26">
        <f t="shared" si="25"/>
        <v>0</v>
      </c>
      <c r="O404" s="31" t="e">
        <f t="shared" si="26"/>
        <v>#DIV/0!</v>
      </c>
      <c r="P404" s="51"/>
      <c r="Q404" s="100"/>
      <c r="R404" s="100"/>
      <c r="S404" s="100"/>
      <c r="T404" s="100"/>
    </row>
    <row r="405" spans="2:20" s="9" customFormat="1" x14ac:dyDescent="0.25">
      <c r="B405" s="53"/>
      <c r="C405" s="17"/>
      <c r="D405" s="17"/>
      <c r="E405" s="17"/>
      <c r="F405" s="66"/>
      <c r="G405" s="17"/>
      <c r="H405" s="59"/>
      <c r="I405" s="17"/>
      <c r="J405" s="59"/>
      <c r="K405" s="28"/>
      <c r="L405" s="29"/>
      <c r="M405" s="30"/>
      <c r="N405" s="26">
        <f t="shared" si="25"/>
        <v>0</v>
      </c>
      <c r="O405" s="31" t="e">
        <f t="shared" si="26"/>
        <v>#DIV/0!</v>
      </c>
      <c r="P405" s="51"/>
      <c r="Q405" s="100"/>
      <c r="R405" s="100"/>
      <c r="S405" s="100"/>
      <c r="T405" s="100"/>
    </row>
    <row r="406" spans="2:20" s="9" customFormat="1" x14ac:dyDescent="0.25">
      <c r="B406" s="53"/>
      <c r="C406" s="17"/>
      <c r="D406" s="17"/>
      <c r="E406" s="17"/>
      <c r="F406" s="66"/>
      <c r="G406" s="17"/>
      <c r="H406" s="59"/>
      <c r="I406" s="17"/>
      <c r="J406" s="59"/>
      <c r="K406" s="28"/>
      <c r="L406" s="29"/>
      <c r="M406" s="30"/>
      <c r="N406" s="26">
        <f t="shared" si="25"/>
        <v>0</v>
      </c>
      <c r="O406" s="31" t="e">
        <f t="shared" si="26"/>
        <v>#DIV/0!</v>
      </c>
      <c r="P406" s="51"/>
      <c r="Q406" s="100"/>
      <c r="R406" s="100"/>
      <c r="S406" s="100"/>
      <c r="T406" s="100"/>
    </row>
    <row r="407" spans="2:20" s="9" customFormat="1" x14ac:dyDescent="0.25">
      <c r="B407" s="53"/>
      <c r="C407" s="17"/>
      <c r="D407" s="17"/>
      <c r="E407" s="17"/>
      <c r="F407" s="66"/>
      <c r="G407" s="17"/>
      <c r="H407" s="59"/>
      <c r="I407" s="17"/>
      <c r="J407" s="59"/>
      <c r="K407" s="28"/>
      <c r="L407" s="29"/>
      <c r="M407" s="30"/>
      <c r="N407" s="26">
        <f t="shared" si="25"/>
        <v>0</v>
      </c>
      <c r="O407" s="31" t="e">
        <f t="shared" si="26"/>
        <v>#DIV/0!</v>
      </c>
      <c r="P407" s="51"/>
      <c r="Q407" s="100"/>
      <c r="R407" s="100"/>
      <c r="S407" s="100"/>
      <c r="T407" s="100"/>
    </row>
    <row r="408" spans="2:20" s="9" customFormat="1" x14ac:dyDescent="0.25">
      <c r="B408" s="53"/>
      <c r="C408" s="17"/>
      <c r="D408" s="17"/>
      <c r="E408" s="17"/>
      <c r="F408" s="66"/>
      <c r="G408" s="17"/>
      <c r="H408" s="59"/>
      <c r="I408" s="17"/>
      <c r="J408" s="59"/>
      <c r="K408" s="28"/>
      <c r="L408" s="29"/>
      <c r="M408" s="30"/>
      <c r="N408" s="26">
        <f t="shared" si="25"/>
        <v>0</v>
      </c>
      <c r="O408" s="31" t="e">
        <f t="shared" si="26"/>
        <v>#DIV/0!</v>
      </c>
      <c r="P408" s="51"/>
      <c r="Q408" s="100"/>
      <c r="R408" s="100"/>
      <c r="S408" s="100"/>
      <c r="T408" s="100"/>
    </row>
    <row r="409" spans="2:20" s="9" customFormat="1" x14ac:dyDescent="0.25">
      <c r="B409" s="53"/>
      <c r="C409" s="17"/>
      <c r="D409" s="17"/>
      <c r="E409" s="17"/>
      <c r="F409" s="66"/>
      <c r="G409" s="17"/>
      <c r="H409" s="59"/>
      <c r="I409" s="17"/>
      <c r="J409" s="59"/>
      <c r="K409" s="28"/>
      <c r="L409" s="29"/>
      <c r="M409" s="30"/>
      <c r="N409" s="26">
        <f t="shared" si="25"/>
        <v>0</v>
      </c>
      <c r="O409" s="31" t="e">
        <f t="shared" si="26"/>
        <v>#DIV/0!</v>
      </c>
      <c r="P409" s="51"/>
      <c r="Q409" s="100"/>
      <c r="R409" s="100"/>
      <c r="S409" s="100"/>
      <c r="T409" s="100"/>
    </row>
    <row r="410" spans="2:20" s="9" customFormat="1" x14ac:dyDescent="0.25">
      <c r="B410" s="53"/>
      <c r="C410" s="17"/>
      <c r="D410" s="17"/>
      <c r="E410" s="17"/>
      <c r="F410" s="66"/>
      <c r="G410" s="17"/>
      <c r="H410" s="59"/>
      <c r="I410" s="17"/>
      <c r="J410" s="59"/>
      <c r="K410" s="28"/>
      <c r="L410" s="29"/>
      <c r="M410" s="30"/>
      <c r="N410" s="26">
        <f t="shared" si="25"/>
        <v>0</v>
      </c>
      <c r="O410" s="31" t="e">
        <f t="shared" si="26"/>
        <v>#DIV/0!</v>
      </c>
      <c r="P410" s="51"/>
      <c r="Q410" s="100"/>
      <c r="R410" s="100"/>
      <c r="S410" s="100"/>
      <c r="T410" s="100"/>
    </row>
    <row r="411" spans="2:20" s="9" customFormat="1" x14ac:dyDescent="0.25">
      <c r="B411" s="53"/>
      <c r="C411" s="17"/>
      <c r="D411" s="17"/>
      <c r="E411" s="17"/>
      <c r="F411" s="66"/>
      <c r="G411" s="17"/>
      <c r="H411" s="59"/>
      <c r="I411" s="17"/>
      <c r="J411" s="59"/>
      <c r="K411" s="28"/>
      <c r="L411" s="29"/>
      <c r="M411" s="30"/>
      <c r="N411" s="26">
        <f t="shared" si="25"/>
        <v>0</v>
      </c>
      <c r="O411" s="31" t="e">
        <f t="shared" si="26"/>
        <v>#DIV/0!</v>
      </c>
      <c r="P411" s="51"/>
      <c r="Q411" s="100"/>
      <c r="R411" s="100"/>
      <c r="S411" s="100"/>
      <c r="T411" s="100"/>
    </row>
    <row r="412" spans="2:20" s="9" customFormat="1" x14ac:dyDescent="0.25">
      <c r="B412" s="53"/>
      <c r="C412" s="17"/>
      <c r="D412" s="17"/>
      <c r="E412" s="17"/>
      <c r="F412" s="66"/>
      <c r="G412" s="17"/>
      <c r="H412" s="59"/>
      <c r="I412" s="17"/>
      <c r="J412" s="59"/>
      <c r="K412" s="28"/>
      <c r="L412" s="29"/>
      <c r="M412" s="30"/>
      <c r="N412" s="26">
        <f t="shared" si="25"/>
        <v>0</v>
      </c>
      <c r="O412" s="31" t="e">
        <f t="shared" si="26"/>
        <v>#DIV/0!</v>
      </c>
      <c r="P412" s="51"/>
      <c r="Q412" s="100"/>
      <c r="R412" s="100"/>
      <c r="S412" s="100"/>
      <c r="T412" s="100"/>
    </row>
    <row r="413" spans="2:20" s="9" customFormat="1" x14ac:dyDescent="0.25">
      <c r="B413" s="53"/>
      <c r="C413" s="17"/>
      <c r="D413" s="17"/>
      <c r="E413" s="17"/>
      <c r="F413" s="66"/>
      <c r="G413" s="17"/>
      <c r="H413" s="59"/>
      <c r="I413" s="17"/>
      <c r="J413" s="59"/>
      <c r="K413" s="28"/>
      <c r="L413" s="29"/>
      <c r="M413" s="30"/>
      <c r="N413" s="26">
        <f t="shared" si="25"/>
        <v>0</v>
      </c>
      <c r="O413" s="31" t="e">
        <f t="shared" si="26"/>
        <v>#DIV/0!</v>
      </c>
      <c r="P413" s="51"/>
      <c r="Q413" s="100"/>
      <c r="R413" s="100"/>
      <c r="S413" s="100"/>
      <c r="T413" s="100"/>
    </row>
    <row r="414" spans="2:20" s="9" customFormat="1" x14ac:dyDescent="0.25">
      <c r="B414" s="53"/>
      <c r="C414" s="17"/>
      <c r="D414" s="17"/>
      <c r="E414" s="17"/>
      <c r="F414" s="66"/>
      <c r="G414" s="17"/>
      <c r="H414" s="59"/>
      <c r="I414" s="17"/>
      <c r="J414" s="59"/>
      <c r="K414" s="28"/>
      <c r="L414" s="29"/>
      <c r="M414" s="30"/>
      <c r="N414" s="26">
        <f t="shared" si="25"/>
        <v>0</v>
      </c>
      <c r="O414" s="31" t="e">
        <f t="shared" si="26"/>
        <v>#DIV/0!</v>
      </c>
      <c r="P414" s="51"/>
      <c r="Q414" s="100"/>
      <c r="R414" s="100"/>
      <c r="S414" s="100"/>
      <c r="T414" s="100"/>
    </row>
    <row r="415" spans="2:20" s="9" customFormat="1" x14ac:dyDescent="0.25">
      <c r="B415" s="53"/>
      <c r="C415" s="17"/>
      <c r="D415" s="17"/>
      <c r="E415" s="17"/>
      <c r="F415" s="66"/>
      <c r="G415" s="17"/>
      <c r="H415" s="59"/>
      <c r="I415" s="17"/>
      <c r="J415" s="59"/>
      <c r="K415" s="28"/>
      <c r="L415" s="29"/>
      <c r="M415" s="30"/>
      <c r="N415" s="26">
        <f t="shared" si="25"/>
        <v>0</v>
      </c>
      <c r="O415" s="31" t="e">
        <f t="shared" si="26"/>
        <v>#DIV/0!</v>
      </c>
      <c r="P415" s="51"/>
      <c r="Q415" s="100"/>
      <c r="R415" s="100"/>
      <c r="S415" s="100"/>
      <c r="T415" s="100"/>
    </row>
    <row r="416" spans="2:20" s="9" customFormat="1" x14ac:dyDescent="0.25">
      <c r="B416" s="53"/>
      <c r="C416" s="17"/>
      <c r="D416" s="17"/>
      <c r="E416" s="17"/>
      <c r="F416" s="66"/>
      <c r="G416" s="17"/>
      <c r="H416" s="59"/>
      <c r="I416" s="17"/>
      <c r="J416" s="59"/>
      <c r="K416" s="28"/>
      <c r="L416" s="29"/>
      <c r="M416" s="30"/>
      <c r="N416" s="26">
        <f t="shared" si="25"/>
        <v>0</v>
      </c>
      <c r="O416" s="31" t="e">
        <f t="shared" si="26"/>
        <v>#DIV/0!</v>
      </c>
      <c r="P416" s="51"/>
      <c r="Q416" s="100"/>
      <c r="R416" s="100"/>
      <c r="S416" s="100"/>
      <c r="T416" s="100"/>
    </row>
    <row r="417" spans="2:20" s="9" customFormat="1" x14ac:dyDescent="0.25">
      <c r="B417" s="53"/>
      <c r="C417" s="17"/>
      <c r="D417" s="17"/>
      <c r="E417" s="17"/>
      <c r="F417" s="66"/>
      <c r="G417" s="17"/>
      <c r="H417" s="59"/>
      <c r="I417" s="17"/>
      <c r="J417" s="59"/>
      <c r="K417" s="28"/>
      <c r="L417" s="29"/>
      <c r="M417" s="30"/>
      <c r="N417" s="26">
        <f t="shared" si="25"/>
        <v>0</v>
      </c>
      <c r="O417" s="31" t="e">
        <f t="shared" si="26"/>
        <v>#DIV/0!</v>
      </c>
      <c r="P417" s="51"/>
      <c r="Q417" s="100"/>
      <c r="R417" s="100"/>
      <c r="S417" s="100"/>
      <c r="T417" s="100"/>
    </row>
    <row r="418" spans="2:20" s="9" customFormat="1" x14ac:dyDescent="0.25">
      <c r="B418" s="53"/>
      <c r="C418" s="17"/>
      <c r="D418" s="17"/>
      <c r="E418" s="17"/>
      <c r="F418" s="66"/>
      <c r="G418" s="17"/>
      <c r="H418" s="59"/>
      <c r="I418" s="17"/>
      <c r="J418" s="59"/>
      <c r="K418" s="28"/>
      <c r="L418" s="29"/>
      <c r="M418" s="30"/>
      <c r="N418" s="26">
        <f t="shared" si="25"/>
        <v>0</v>
      </c>
      <c r="O418" s="31" t="e">
        <f t="shared" si="26"/>
        <v>#DIV/0!</v>
      </c>
      <c r="P418" s="51"/>
      <c r="Q418" s="100"/>
      <c r="R418" s="100"/>
      <c r="S418" s="100"/>
      <c r="T418" s="100"/>
    </row>
    <row r="419" spans="2:20" s="9" customFormat="1" x14ac:dyDescent="0.25">
      <c r="B419" s="53"/>
      <c r="C419" s="17"/>
      <c r="D419" s="17"/>
      <c r="E419" s="17"/>
      <c r="F419" s="66"/>
      <c r="G419" s="17"/>
      <c r="H419" s="59"/>
      <c r="I419" s="17"/>
      <c r="J419" s="59"/>
      <c r="K419" s="28"/>
      <c r="L419" s="29"/>
      <c r="M419" s="30"/>
      <c r="N419" s="26">
        <f t="shared" si="25"/>
        <v>0</v>
      </c>
      <c r="O419" s="31" t="e">
        <f t="shared" si="26"/>
        <v>#DIV/0!</v>
      </c>
      <c r="P419" s="51"/>
      <c r="Q419" s="100"/>
      <c r="R419" s="100"/>
      <c r="S419" s="100"/>
      <c r="T419" s="100"/>
    </row>
    <row r="420" spans="2:20" s="9" customFormat="1" x14ac:dyDescent="0.25">
      <c r="B420" s="53"/>
      <c r="C420" s="17"/>
      <c r="D420" s="17"/>
      <c r="E420" s="17"/>
      <c r="F420" s="66"/>
      <c r="G420" s="17"/>
      <c r="H420" s="59"/>
      <c r="I420" s="17"/>
      <c r="J420" s="59"/>
      <c r="K420" s="28"/>
      <c r="L420" s="29"/>
      <c r="M420" s="30"/>
      <c r="N420" s="26">
        <f t="shared" si="25"/>
        <v>0</v>
      </c>
      <c r="O420" s="31" t="e">
        <f t="shared" si="26"/>
        <v>#DIV/0!</v>
      </c>
      <c r="P420" s="51"/>
      <c r="Q420" s="100"/>
      <c r="R420" s="100"/>
      <c r="S420" s="100"/>
      <c r="T420" s="100"/>
    </row>
    <row r="421" spans="2:20" s="9" customFormat="1" x14ac:dyDescent="0.25">
      <c r="B421" s="53"/>
      <c r="C421" s="17"/>
      <c r="D421" s="17"/>
      <c r="E421" s="17"/>
      <c r="F421" s="66"/>
      <c r="G421" s="17"/>
      <c r="H421" s="59"/>
      <c r="I421" s="17"/>
      <c r="J421" s="59"/>
      <c r="K421" s="28"/>
      <c r="L421" s="29"/>
      <c r="M421" s="30"/>
      <c r="N421" s="26">
        <f t="shared" si="25"/>
        <v>0</v>
      </c>
      <c r="O421" s="31" t="e">
        <f t="shared" si="26"/>
        <v>#DIV/0!</v>
      </c>
      <c r="P421" s="51"/>
      <c r="Q421" s="100"/>
      <c r="R421" s="100"/>
      <c r="S421" s="100"/>
      <c r="T421" s="100"/>
    </row>
    <row r="422" spans="2:20" s="9" customFormat="1" x14ac:dyDescent="0.25">
      <c r="B422" s="53"/>
      <c r="C422" s="17"/>
      <c r="D422" s="17"/>
      <c r="E422" s="17"/>
      <c r="F422" s="66"/>
      <c r="G422" s="17"/>
      <c r="H422" s="59"/>
      <c r="I422" s="17"/>
      <c r="J422" s="59"/>
      <c r="K422" s="28"/>
      <c r="L422" s="29"/>
      <c r="M422" s="30"/>
      <c r="N422" s="26">
        <f t="shared" si="25"/>
        <v>0</v>
      </c>
      <c r="O422" s="31" t="e">
        <f t="shared" si="26"/>
        <v>#DIV/0!</v>
      </c>
      <c r="P422" s="51"/>
      <c r="Q422" s="100"/>
      <c r="R422" s="100"/>
      <c r="S422" s="100"/>
      <c r="T422" s="100"/>
    </row>
    <row r="423" spans="2:20" s="9" customFormat="1" x14ac:dyDescent="0.25">
      <c r="B423" s="53"/>
      <c r="C423" s="17"/>
      <c r="D423" s="17"/>
      <c r="E423" s="17"/>
      <c r="F423" s="66"/>
      <c r="G423" s="17"/>
      <c r="H423" s="59"/>
      <c r="I423" s="17"/>
      <c r="J423" s="59"/>
      <c r="K423" s="28"/>
      <c r="L423" s="29"/>
      <c r="M423" s="30"/>
      <c r="N423" s="26">
        <f t="shared" si="25"/>
        <v>0</v>
      </c>
      <c r="O423" s="31" t="e">
        <f t="shared" si="26"/>
        <v>#DIV/0!</v>
      </c>
      <c r="P423" s="51"/>
      <c r="Q423" s="100"/>
      <c r="R423" s="100"/>
      <c r="S423" s="100"/>
      <c r="T423" s="100"/>
    </row>
    <row r="424" spans="2:20" s="9" customFormat="1" x14ac:dyDescent="0.25">
      <c r="B424" s="53"/>
      <c r="C424" s="17"/>
      <c r="D424" s="17"/>
      <c r="E424" s="17"/>
      <c r="F424" s="66"/>
      <c r="G424" s="17"/>
      <c r="H424" s="59"/>
      <c r="I424" s="17"/>
      <c r="J424" s="59"/>
      <c r="K424" s="28"/>
      <c r="L424" s="29"/>
      <c r="M424" s="30"/>
      <c r="N424" s="26">
        <f t="shared" si="25"/>
        <v>0</v>
      </c>
      <c r="O424" s="31" t="e">
        <f t="shared" si="26"/>
        <v>#DIV/0!</v>
      </c>
      <c r="P424" s="51"/>
      <c r="Q424" s="100"/>
      <c r="R424" s="100"/>
      <c r="S424" s="100"/>
      <c r="T424" s="100"/>
    </row>
    <row r="425" spans="2:20" s="9" customFormat="1" x14ac:dyDescent="0.25">
      <c r="B425" s="53"/>
      <c r="C425" s="17"/>
      <c r="D425" s="17"/>
      <c r="E425" s="17"/>
      <c r="F425" s="66"/>
      <c r="G425" s="17"/>
      <c r="H425" s="59"/>
      <c r="I425" s="17"/>
      <c r="J425" s="59"/>
      <c r="K425" s="28"/>
      <c r="L425" s="29"/>
      <c r="M425" s="30"/>
      <c r="N425" s="26">
        <f t="shared" si="25"/>
        <v>0</v>
      </c>
      <c r="O425" s="31" t="e">
        <f t="shared" si="26"/>
        <v>#DIV/0!</v>
      </c>
      <c r="P425" s="51"/>
      <c r="Q425" s="100"/>
      <c r="R425" s="100"/>
      <c r="S425" s="100"/>
      <c r="T425" s="100"/>
    </row>
    <row r="426" spans="2:20" s="9" customFormat="1" x14ac:dyDescent="0.25">
      <c r="B426" s="53"/>
      <c r="C426" s="17"/>
      <c r="D426" s="17"/>
      <c r="E426" s="17"/>
      <c r="F426" s="66"/>
      <c r="G426" s="17"/>
      <c r="H426" s="59"/>
      <c r="I426" s="17"/>
      <c r="J426" s="59"/>
      <c r="K426" s="28"/>
      <c r="L426" s="29"/>
      <c r="M426" s="30"/>
      <c r="N426" s="26">
        <f t="shared" si="25"/>
        <v>0</v>
      </c>
      <c r="O426" s="31" t="e">
        <f t="shared" si="26"/>
        <v>#DIV/0!</v>
      </c>
      <c r="P426" s="51"/>
      <c r="Q426" s="100"/>
      <c r="R426" s="100"/>
      <c r="S426" s="100"/>
      <c r="T426" s="100"/>
    </row>
    <row r="427" spans="2:20" s="9" customFormat="1" x14ac:dyDescent="0.25">
      <c r="B427" s="53"/>
      <c r="C427" s="17"/>
      <c r="D427" s="17"/>
      <c r="E427" s="17"/>
      <c r="F427" s="66"/>
      <c r="G427" s="17"/>
      <c r="H427" s="59"/>
      <c r="I427" s="17"/>
      <c r="J427" s="59"/>
      <c r="K427" s="28"/>
      <c r="L427" s="29"/>
      <c r="M427" s="30"/>
      <c r="N427" s="26">
        <f t="shared" si="25"/>
        <v>0</v>
      </c>
      <c r="O427" s="31" t="e">
        <f t="shared" si="26"/>
        <v>#DIV/0!</v>
      </c>
      <c r="P427" s="51"/>
      <c r="Q427" s="100"/>
      <c r="R427" s="100"/>
      <c r="S427" s="100"/>
      <c r="T427" s="100"/>
    </row>
    <row r="428" spans="2:20" s="9" customFormat="1" x14ac:dyDescent="0.25">
      <c r="B428" s="53"/>
      <c r="C428" s="17"/>
      <c r="D428" s="17"/>
      <c r="E428" s="17"/>
      <c r="F428" s="66"/>
      <c r="G428" s="17"/>
      <c r="H428" s="59"/>
      <c r="I428" s="17"/>
      <c r="J428" s="59"/>
      <c r="K428" s="28"/>
      <c r="L428" s="29"/>
      <c r="M428" s="30"/>
      <c r="N428" s="26">
        <f t="shared" si="25"/>
        <v>0</v>
      </c>
      <c r="O428" s="31" t="e">
        <f t="shared" si="26"/>
        <v>#DIV/0!</v>
      </c>
      <c r="P428" s="51"/>
      <c r="Q428" s="100"/>
      <c r="R428" s="100"/>
      <c r="S428" s="100"/>
      <c r="T428" s="100"/>
    </row>
    <row r="429" spans="2:20" s="9" customFormat="1" x14ac:dyDescent="0.25">
      <c r="B429" s="53"/>
      <c r="C429" s="17"/>
      <c r="D429" s="17"/>
      <c r="E429" s="17"/>
      <c r="F429" s="66"/>
      <c r="G429" s="17"/>
      <c r="H429" s="59"/>
      <c r="I429" s="17"/>
      <c r="J429" s="59"/>
      <c r="K429" s="28"/>
      <c r="L429" s="29"/>
      <c r="M429" s="30"/>
      <c r="N429" s="26">
        <f t="shared" si="25"/>
        <v>0</v>
      </c>
      <c r="O429" s="31" t="e">
        <f t="shared" si="26"/>
        <v>#DIV/0!</v>
      </c>
      <c r="P429" s="51"/>
      <c r="Q429" s="100"/>
      <c r="R429" s="100"/>
      <c r="S429" s="100"/>
      <c r="T429" s="100"/>
    </row>
    <row r="430" spans="2:20" s="9" customFormat="1" x14ac:dyDescent="0.25">
      <c r="B430" s="53"/>
      <c r="C430" s="17"/>
      <c r="D430" s="17"/>
      <c r="E430" s="17"/>
      <c r="F430" s="66"/>
      <c r="G430" s="17"/>
      <c r="H430" s="59"/>
      <c r="I430" s="17"/>
      <c r="J430" s="59"/>
      <c r="K430" s="28"/>
      <c r="L430" s="29"/>
      <c r="M430" s="30"/>
      <c r="N430" s="26">
        <f t="shared" si="25"/>
        <v>0</v>
      </c>
      <c r="O430" s="31" t="e">
        <f t="shared" si="26"/>
        <v>#DIV/0!</v>
      </c>
      <c r="P430" s="51"/>
      <c r="Q430" s="100"/>
      <c r="R430" s="100"/>
      <c r="S430" s="100"/>
      <c r="T430" s="100"/>
    </row>
    <row r="431" spans="2:20" s="9" customFormat="1" x14ac:dyDescent="0.25">
      <c r="B431" s="53"/>
      <c r="C431" s="17"/>
      <c r="D431" s="17"/>
      <c r="E431" s="17"/>
      <c r="F431" s="66"/>
      <c r="G431" s="17"/>
      <c r="H431" s="59"/>
      <c r="I431" s="17"/>
      <c r="J431" s="59"/>
      <c r="K431" s="28"/>
      <c r="L431" s="29"/>
      <c r="M431" s="30"/>
      <c r="N431" s="26">
        <f t="shared" ref="N431:N494" si="27">+M431*K431</f>
        <v>0</v>
      </c>
      <c r="O431" s="31" t="e">
        <f t="shared" ref="O431:O494" si="28">+(N431/J431)-1</f>
        <v>#DIV/0!</v>
      </c>
      <c r="P431" s="51"/>
      <c r="Q431" s="100"/>
      <c r="R431" s="100"/>
      <c r="S431" s="100"/>
      <c r="T431" s="100"/>
    </row>
    <row r="432" spans="2:20" s="9" customFormat="1" x14ac:dyDescent="0.25">
      <c r="B432" s="53"/>
      <c r="C432" s="17"/>
      <c r="D432" s="17"/>
      <c r="E432" s="17"/>
      <c r="F432" s="66"/>
      <c r="G432" s="17"/>
      <c r="H432" s="59"/>
      <c r="I432" s="17"/>
      <c r="J432" s="59"/>
      <c r="K432" s="28"/>
      <c r="L432" s="29"/>
      <c r="M432" s="30"/>
      <c r="N432" s="26">
        <f t="shared" si="27"/>
        <v>0</v>
      </c>
      <c r="O432" s="31" t="e">
        <f t="shared" si="28"/>
        <v>#DIV/0!</v>
      </c>
      <c r="P432" s="51"/>
      <c r="Q432" s="100"/>
      <c r="R432" s="100"/>
      <c r="S432" s="100"/>
      <c r="T432" s="100"/>
    </row>
    <row r="433" spans="2:20" s="9" customFormat="1" x14ac:dyDescent="0.25">
      <c r="B433" s="53"/>
      <c r="C433" s="17"/>
      <c r="D433" s="17"/>
      <c r="E433" s="17"/>
      <c r="F433" s="66"/>
      <c r="G433" s="17"/>
      <c r="H433" s="59"/>
      <c r="I433" s="17"/>
      <c r="J433" s="59"/>
      <c r="K433" s="28"/>
      <c r="L433" s="29"/>
      <c r="M433" s="30"/>
      <c r="N433" s="26">
        <f t="shared" si="27"/>
        <v>0</v>
      </c>
      <c r="O433" s="31" t="e">
        <f t="shared" si="28"/>
        <v>#DIV/0!</v>
      </c>
      <c r="P433" s="51"/>
      <c r="Q433" s="100"/>
      <c r="R433" s="100"/>
      <c r="S433" s="100"/>
      <c r="T433" s="100"/>
    </row>
    <row r="434" spans="2:20" s="9" customFormat="1" x14ac:dyDescent="0.25">
      <c r="B434" s="53"/>
      <c r="C434" s="17"/>
      <c r="D434" s="17"/>
      <c r="E434" s="17"/>
      <c r="F434" s="66"/>
      <c r="G434" s="17"/>
      <c r="H434" s="59"/>
      <c r="I434" s="17"/>
      <c r="J434" s="59"/>
      <c r="K434" s="28"/>
      <c r="L434" s="29"/>
      <c r="M434" s="30"/>
      <c r="N434" s="26">
        <f t="shared" si="27"/>
        <v>0</v>
      </c>
      <c r="O434" s="31" t="e">
        <f t="shared" si="28"/>
        <v>#DIV/0!</v>
      </c>
      <c r="P434" s="51"/>
      <c r="Q434" s="100"/>
      <c r="R434" s="100"/>
      <c r="S434" s="100"/>
      <c r="T434" s="100"/>
    </row>
    <row r="435" spans="2:20" s="9" customFormat="1" x14ac:dyDescent="0.25">
      <c r="B435" s="53"/>
      <c r="C435" s="17"/>
      <c r="D435" s="17"/>
      <c r="E435" s="17"/>
      <c r="F435" s="66"/>
      <c r="G435" s="17"/>
      <c r="H435" s="59"/>
      <c r="I435" s="17"/>
      <c r="J435" s="59"/>
      <c r="K435" s="28"/>
      <c r="L435" s="29"/>
      <c r="M435" s="30"/>
      <c r="N435" s="26">
        <f t="shared" si="27"/>
        <v>0</v>
      </c>
      <c r="O435" s="31" t="e">
        <f t="shared" si="28"/>
        <v>#DIV/0!</v>
      </c>
      <c r="P435" s="51"/>
      <c r="Q435" s="100"/>
      <c r="R435" s="100"/>
      <c r="S435" s="100"/>
      <c r="T435" s="100"/>
    </row>
    <row r="436" spans="2:20" s="9" customFormat="1" x14ac:dyDescent="0.25">
      <c r="B436" s="53"/>
      <c r="C436" s="17"/>
      <c r="D436" s="17"/>
      <c r="E436" s="17"/>
      <c r="F436" s="66"/>
      <c r="G436" s="17"/>
      <c r="H436" s="59"/>
      <c r="I436" s="17"/>
      <c r="J436" s="59"/>
      <c r="K436" s="28"/>
      <c r="L436" s="29"/>
      <c r="M436" s="30"/>
      <c r="N436" s="26">
        <f t="shared" si="27"/>
        <v>0</v>
      </c>
      <c r="O436" s="31" t="e">
        <f t="shared" si="28"/>
        <v>#DIV/0!</v>
      </c>
      <c r="P436" s="51"/>
      <c r="Q436" s="100"/>
      <c r="R436" s="100"/>
      <c r="S436" s="100"/>
      <c r="T436" s="100"/>
    </row>
    <row r="437" spans="2:20" s="9" customFormat="1" x14ac:dyDescent="0.25">
      <c r="B437" s="53"/>
      <c r="C437" s="17"/>
      <c r="D437" s="17"/>
      <c r="E437" s="17"/>
      <c r="F437" s="66"/>
      <c r="G437" s="17"/>
      <c r="H437" s="59"/>
      <c r="I437" s="17"/>
      <c r="J437" s="59"/>
      <c r="K437" s="28"/>
      <c r="L437" s="29"/>
      <c r="M437" s="30"/>
      <c r="N437" s="26">
        <f t="shared" si="27"/>
        <v>0</v>
      </c>
      <c r="O437" s="31" t="e">
        <f t="shared" si="28"/>
        <v>#DIV/0!</v>
      </c>
      <c r="P437" s="51"/>
      <c r="Q437" s="100"/>
      <c r="R437" s="100"/>
      <c r="S437" s="100"/>
      <c r="T437" s="100"/>
    </row>
    <row r="438" spans="2:20" s="9" customFormat="1" x14ac:dyDescent="0.25">
      <c r="B438" s="53"/>
      <c r="C438" s="17"/>
      <c r="D438" s="17"/>
      <c r="E438" s="17"/>
      <c r="F438" s="66"/>
      <c r="G438" s="17"/>
      <c r="H438" s="59"/>
      <c r="I438" s="17"/>
      <c r="J438" s="59"/>
      <c r="K438" s="28"/>
      <c r="L438" s="29"/>
      <c r="M438" s="30"/>
      <c r="N438" s="26">
        <f t="shared" si="27"/>
        <v>0</v>
      </c>
      <c r="O438" s="31" t="e">
        <f t="shared" si="28"/>
        <v>#DIV/0!</v>
      </c>
      <c r="P438" s="51"/>
      <c r="Q438" s="100"/>
      <c r="R438" s="100"/>
      <c r="S438" s="100"/>
      <c r="T438" s="100"/>
    </row>
    <row r="439" spans="2:20" s="9" customFormat="1" x14ac:dyDescent="0.25">
      <c r="B439" s="53"/>
      <c r="C439" s="17"/>
      <c r="D439" s="17"/>
      <c r="E439" s="17"/>
      <c r="F439" s="66"/>
      <c r="G439" s="17"/>
      <c r="H439" s="59"/>
      <c r="I439" s="17"/>
      <c r="J439" s="59"/>
      <c r="K439" s="28"/>
      <c r="L439" s="29"/>
      <c r="M439" s="30"/>
      <c r="N439" s="26">
        <f t="shared" si="27"/>
        <v>0</v>
      </c>
      <c r="O439" s="31" t="e">
        <f t="shared" si="28"/>
        <v>#DIV/0!</v>
      </c>
      <c r="P439" s="51"/>
      <c r="Q439" s="100"/>
      <c r="R439" s="100"/>
      <c r="S439" s="100"/>
      <c r="T439" s="100"/>
    </row>
    <row r="440" spans="2:20" s="9" customFormat="1" x14ac:dyDescent="0.25">
      <c r="B440" s="53"/>
      <c r="C440" s="17"/>
      <c r="D440" s="17"/>
      <c r="E440" s="17"/>
      <c r="F440" s="66"/>
      <c r="G440" s="17"/>
      <c r="H440" s="59"/>
      <c r="I440" s="17"/>
      <c r="J440" s="59"/>
      <c r="K440" s="28"/>
      <c r="L440" s="29"/>
      <c r="M440" s="30"/>
      <c r="N440" s="26">
        <f t="shared" si="27"/>
        <v>0</v>
      </c>
      <c r="O440" s="31" t="e">
        <f t="shared" si="28"/>
        <v>#DIV/0!</v>
      </c>
      <c r="P440" s="51"/>
      <c r="Q440" s="100"/>
      <c r="R440" s="100"/>
      <c r="S440" s="100"/>
      <c r="T440" s="100"/>
    </row>
    <row r="441" spans="2:20" s="9" customFormat="1" x14ac:dyDescent="0.25">
      <c r="B441" s="53"/>
      <c r="C441" s="17"/>
      <c r="D441" s="17"/>
      <c r="E441" s="17"/>
      <c r="F441" s="66"/>
      <c r="G441" s="17"/>
      <c r="H441" s="59"/>
      <c r="I441" s="17"/>
      <c r="J441" s="59"/>
      <c r="K441" s="28"/>
      <c r="L441" s="29"/>
      <c r="M441" s="30"/>
      <c r="N441" s="26">
        <f t="shared" si="27"/>
        <v>0</v>
      </c>
      <c r="O441" s="31" t="e">
        <f t="shared" si="28"/>
        <v>#DIV/0!</v>
      </c>
      <c r="P441" s="51"/>
      <c r="Q441" s="100"/>
      <c r="R441" s="100"/>
      <c r="S441" s="100"/>
      <c r="T441" s="100"/>
    </row>
    <row r="442" spans="2:20" s="9" customFormat="1" x14ac:dyDescent="0.25">
      <c r="B442" s="53"/>
      <c r="C442" s="17"/>
      <c r="D442" s="17"/>
      <c r="E442" s="17"/>
      <c r="F442" s="66"/>
      <c r="G442" s="17"/>
      <c r="H442" s="59"/>
      <c r="I442" s="17"/>
      <c r="J442" s="59"/>
      <c r="K442" s="28"/>
      <c r="L442" s="29"/>
      <c r="M442" s="30"/>
      <c r="N442" s="26">
        <f t="shared" si="27"/>
        <v>0</v>
      </c>
      <c r="O442" s="31" t="e">
        <f t="shared" si="28"/>
        <v>#DIV/0!</v>
      </c>
      <c r="P442" s="51"/>
      <c r="Q442" s="100"/>
      <c r="R442" s="100"/>
      <c r="S442" s="100"/>
      <c r="T442" s="100"/>
    </row>
    <row r="443" spans="2:20" s="9" customFormat="1" x14ac:dyDescent="0.25">
      <c r="B443" s="53"/>
      <c r="C443" s="17"/>
      <c r="D443" s="17"/>
      <c r="E443" s="17"/>
      <c r="F443" s="66"/>
      <c r="G443" s="17"/>
      <c r="H443" s="59"/>
      <c r="I443" s="17"/>
      <c r="J443" s="59"/>
      <c r="K443" s="28"/>
      <c r="L443" s="29"/>
      <c r="M443" s="30"/>
      <c r="N443" s="26">
        <f t="shared" si="27"/>
        <v>0</v>
      </c>
      <c r="O443" s="31" t="e">
        <f t="shared" si="28"/>
        <v>#DIV/0!</v>
      </c>
      <c r="P443" s="51"/>
      <c r="Q443" s="100"/>
      <c r="R443" s="100"/>
      <c r="S443" s="100"/>
      <c r="T443" s="100"/>
    </row>
    <row r="444" spans="2:20" s="9" customFormat="1" x14ac:dyDescent="0.25">
      <c r="B444" s="53"/>
      <c r="C444" s="17"/>
      <c r="D444" s="17"/>
      <c r="E444" s="17"/>
      <c r="F444" s="66"/>
      <c r="G444" s="17"/>
      <c r="H444" s="59"/>
      <c r="I444" s="17"/>
      <c r="J444" s="59"/>
      <c r="K444" s="28"/>
      <c r="L444" s="29"/>
      <c r="M444" s="30"/>
      <c r="N444" s="26">
        <f t="shared" si="27"/>
        <v>0</v>
      </c>
      <c r="O444" s="31" t="e">
        <f t="shared" si="28"/>
        <v>#DIV/0!</v>
      </c>
      <c r="P444" s="51"/>
      <c r="Q444" s="100"/>
      <c r="R444" s="100"/>
      <c r="S444" s="100"/>
      <c r="T444" s="100"/>
    </row>
    <row r="445" spans="2:20" s="9" customFormat="1" x14ac:dyDescent="0.25">
      <c r="B445" s="53"/>
      <c r="C445" s="17"/>
      <c r="D445" s="17"/>
      <c r="E445" s="17"/>
      <c r="F445" s="66"/>
      <c r="G445" s="17"/>
      <c r="H445" s="59"/>
      <c r="I445" s="17"/>
      <c r="J445" s="59"/>
      <c r="K445" s="28"/>
      <c r="L445" s="29"/>
      <c r="M445" s="30"/>
      <c r="N445" s="26">
        <f t="shared" si="27"/>
        <v>0</v>
      </c>
      <c r="O445" s="31" t="e">
        <f t="shared" si="28"/>
        <v>#DIV/0!</v>
      </c>
      <c r="P445" s="51"/>
      <c r="Q445" s="100"/>
      <c r="R445" s="100"/>
      <c r="S445" s="100"/>
      <c r="T445" s="100"/>
    </row>
    <row r="446" spans="2:20" s="9" customFormat="1" x14ac:dyDescent="0.25">
      <c r="B446" s="53"/>
      <c r="C446" s="17"/>
      <c r="D446" s="17"/>
      <c r="E446" s="17"/>
      <c r="F446" s="66"/>
      <c r="G446" s="17"/>
      <c r="H446" s="59"/>
      <c r="I446" s="17"/>
      <c r="J446" s="59"/>
      <c r="K446" s="28"/>
      <c r="L446" s="29"/>
      <c r="M446" s="30"/>
      <c r="N446" s="26">
        <f t="shared" si="27"/>
        <v>0</v>
      </c>
      <c r="O446" s="31" t="e">
        <f t="shared" si="28"/>
        <v>#DIV/0!</v>
      </c>
      <c r="P446" s="51"/>
      <c r="Q446" s="100"/>
      <c r="R446" s="100"/>
      <c r="S446" s="100"/>
      <c r="T446" s="100"/>
    </row>
    <row r="447" spans="2:20" s="9" customFormat="1" x14ac:dyDescent="0.25">
      <c r="B447" s="53"/>
      <c r="C447" s="17"/>
      <c r="D447" s="17"/>
      <c r="E447" s="17"/>
      <c r="F447" s="66"/>
      <c r="G447" s="17"/>
      <c r="H447" s="59"/>
      <c r="I447" s="17"/>
      <c r="J447" s="59"/>
      <c r="K447" s="28"/>
      <c r="L447" s="29"/>
      <c r="M447" s="30"/>
      <c r="N447" s="26">
        <f t="shared" si="27"/>
        <v>0</v>
      </c>
      <c r="O447" s="31" t="e">
        <f t="shared" si="28"/>
        <v>#DIV/0!</v>
      </c>
      <c r="P447" s="51"/>
      <c r="Q447" s="100"/>
      <c r="R447" s="100"/>
      <c r="S447" s="100"/>
      <c r="T447" s="100"/>
    </row>
    <row r="448" spans="2:20" s="9" customFormat="1" x14ac:dyDescent="0.25">
      <c r="B448" s="53"/>
      <c r="C448" s="17"/>
      <c r="D448" s="17"/>
      <c r="E448" s="17"/>
      <c r="F448" s="66"/>
      <c r="G448" s="17"/>
      <c r="H448" s="59"/>
      <c r="I448" s="17"/>
      <c r="J448" s="59"/>
      <c r="K448" s="28"/>
      <c r="L448" s="29"/>
      <c r="M448" s="30"/>
      <c r="N448" s="26">
        <f t="shared" si="27"/>
        <v>0</v>
      </c>
      <c r="O448" s="31" t="e">
        <f t="shared" si="28"/>
        <v>#DIV/0!</v>
      </c>
      <c r="P448" s="51"/>
      <c r="Q448" s="100"/>
      <c r="R448" s="100"/>
      <c r="S448" s="100"/>
      <c r="T448" s="100"/>
    </row>
    <row r="449" spans="2:20" s="9" customFormat="1" x14ac:dyDescent="0.25">
      <c r="B449" s="53"/>
      <c r="C449" s="17"/>
      <c r="D449" s="17"/>
      <c r="E449" s="17"/>
      <c r="F449" s="66"/>
      <c r="G449" s="17"/>
      <c r="H449" s="59"/>
      <c r="I449" s="17"/>
      <c r="J449" s="59"/>
      <c r="K449" s="28"/>
      <c r="L449" s="29"/>
      <c r="M449" s="30"/>
      <c r="N449" s="26">
        <f t="shared" si="27"/>
        <v>0</v>
      </c>
      <c r="O449" s="31" t="e">
        <f t="shared" si="28"/>
        <v>#DIV/0!</v>
      </c>
      <c r="P449" s="51"/>
      <c r="Q449" s="100"/>
      <c r="R449" s="100"/>
      <c r="S449" s="100"/>
      <c r="T449" s="100"/>
    </row>
    <row r="450" spans="2:20" s="9" customFormat="1" x14ac:dyDescent="0.25">
      <c r="B450" s="53"/>
      <c r="C450" s="17"/>
      <c r="D450" s="17"/>
      <c r="E450" s="17"/>
      <c r="F450" s="66"/>
      <c r="G450" s="17"/>
      <c r="H450" s="59"/>
      <c r="I450" s="17"/>
      <c r="J450" s="59"/>
      <c r="K450" s="28"/>
      <c r="L450" s="29"/>
      <c r="M450" s="30"/>
      <c r="N450" s="26">
        <f t="shared" si="27"/>
        <v>0</v>
      </c>
      <c r="O450" s="31" t="e">
        <f t="shared" si="28"/>
        <v>#DIV/0!</v>
      </c>
      <c r="P450" s="51"/>
      <c r="Q450" s="100"/>
      <c r="R450" s="100"/>
      <c r="S450" s="100"/>
      <c r="T450" s="100"/>
    </row>
    <row r="451" spans="2:20" s="9" customFormat="1" x14ac:dyDescent="0.25">
      <c r="B451" s="53"/>
      <c r="C451" s="17"/>
      <c r="D451" s="17"/>
      <c r="E451" s="17"/>
      <c r="F451" s="66"/>
      <c r="G451" s="17"/>
      <c r="H451" s="59"/>
      <c r="I451" s="17"/>
      <c r="J451" s="59"/>
      <c r="K451" s="28"/>
      <c r="L451" s="29"/>
      <c r="M451" s="30"/>
      <c r="N451" s="26">
        <f t="shared" si="27"/>
        <v>0</v>
      </c>
      <c r="O451" s="31" t="e">
        <f t="shared" si="28"/>
        <v>#DIV/0!</v>
      </c>
      <c r="P451" s="51"/>
      <c r="Q451" s="100"/>
      <c r="R451" s="100"/>
      <c r="S451" s="100"/>
      <c r="T451" s="100"/>
    </row>
    <row r="452" spans="2:20" s="9" customFormat="1" x14ac:dyDescent="0.25">
      <c r="B452" s="53"/>
      <c r="C452" s="17"/>
      <c r="D452" s="17"/>
      <c r="E452" s="17"/>
      <c r="F452" s="66"/>
      <c r="G452" s="17"/>
      <c r="H452" s="59"/>
      <c r="I452" s="17"/>
      <c r="J452" s="59"/>
      <c r="K452" s="28"/>
      <c r="L452" s="29"/>
      <c r="M452" s="30"/>
      <c r="N452" s="26">
        <f t="shared" si="27"/>
        <v>0</v>
      </c>
      <c r="O452" s="31" t="e">
        <f t="shared" si="28"/>
        <v>#DIV/0!</v>
      </c>
      <c r="P452" s="51"/>
      <c r="Q452" s="100"/>
      <c r="R452" s="100"/>
      <c r="S452" s="100"/>
      <c r="T452" s="100"/>
    </row>
    <row r="453" spans="2:20" s="9" customFormat="1" x14ac:dyDescent="0.25">
      <c r="B453" s="53"/>
      <c r="C453" s="17"/>
      <c r="D453" s="17"/>
      <c r="E453" s="17"/>
      <c r="F453" s="66"/>
      <c r="G453" s="17"/>
      <c r="H453" s="59"/>
      <c r="I453" s="17"/>
      <c r="J453" s="59"/>
      <c r="K453" s="28"/>
      <c r="L453" s="29"/>
      <c r="M453" s="30"/>
      <c r="N453" s="26">
        <f t="shared" si="27"/>
        <v>0</v>
      </c>
      <c r="O453" s="31" t="e">
        <f t="shared" si="28"/>
        <v>#DIV/0!</v>
      </c>
      <c r="P453" s="51"/>
      <c r="Q453" s="100"/>
      <c r="R453" s="100"/>
      <c r="S453" s="100"/>
      <c r="T453" s="100"/>
    </row>
    <row r="454" spans="2:20" s="9" customFormat="1" x14ac:dyDescent="0.25">
      <c r="B454" s="53"/>
      <c r="C454" s="17"/>
      <c r="D454" s="17"/>
      <c r="E454" s="17"/>
      <c r="F454" s="66"/>
      <c r="G454" s="17"/>
      <c r="H454" s="59"/>
      <c r="I454" s="17"/>
      <c r="J454" s="59"/>
      <c r="K454" s="28"/>
      <c r="L454" s="29"/>
      <c r="M454" s="30"/>
      <c r="N454" s="26">
        <f t="shared" si="27"/>
        <v>0</v>
      </c>
      <c r="O454" s="31" t="e">
        <f t="shared" si="28"/>
        <v>#DIV/0!</v>
      </c>
      <c r="P454" s="51"/>
      <c r="Q454" s="100"/>
      <c r="R454" s="100"/>
      <c r="S454" s="100"/>
      <c r="T454" s="100"/>
    </row>
    <row r="455" spans="2:20" s="9" customFormat="1" x14ac:dyDescent="0.25">
      <c r="B455" s="53"/>
      <c r="C455" s="17"/>
      <c r="D455" s="17"/>
      <c r="E455" s="17"/>
      <c r="F455" s="66"/>
      <c r="G455" s="17"/>
      <c r="H455" s="59"/>
      <c r="I455" s="17"/>
      <c r="J455" s="59"/>
      <c r="K455" s="28"/>
      <c r="L455" s="29"/>
      <c r="M455" s="30"/>
      <c r="N455" s="26">
        <f t="shared" si="27"/>
        <v>0</v>
      </c>
      <c r="O455" s="31" t="e">
        <f t="shared" si="28"/>
        <v>#DIV/0!</v>
      </c>
      <c r="P455" s="51"/>
      <c r="Q455" s="100"/>
      <c r="R455" s="100"/>
      <c r="S455" s="100"/>
      <c r="T455" s="100"/>
    </row>
    <row r="456" spans="2:20" s="9" customFormat="1" x14ac:dyDescent="0.25">
      <c r="B456" s="53"/>
      <c r="C456" s="17"/>
      <c r="D456" s="17"/>
      <c r="E456" s="17"/>
      <c r="F456" s="66"/>
      <c r="G456" s="17"/>
      <c r="H456" s="59"/>
      <c r="I456" s="17"/>
      <c r="J456" s="59"/>
      <c r="K456" s="28"/>
      <c r="L456" s="29"/>
      <c r="M456" s="30"/>
      <c r="N456" s="26">
        <f t="shared" si="27"/>
        <v>0</v>
      </c>
      <c r="O456" s="31" t="e">
        <f t="shared" si="28"/>
        <v>#DIV/0!</v>
      </c>
      <c r="P456" s="51"/>
      <c r="Q456" s="100"/>
      <c r="R456" s="100"/>
      <c r="S456" s="100"/>
      <c r="T456" s="100"/>
    </row>
    <row r="457" spans="2:20" s="9" customFormat="1" x14ac:dyDescent="0.25">
      <c r="B457" s="53"/>
      <c r="C457" s="17"/>
      <c r="D457" s="17"/>
      <c r="E457" s="17"/>
      <c r="F457" s="66"/>
      <c r="G457" s="17"/>
      <c r="H457" s="59"/>
      <c r="I457" s="17"/>
      <c r="J457" s="59"/>
      <c r="K457" s="28"/>
      <c r="L457" s="29"/>
      <c r="M457" s="30"/>
      <c r="N457" s="26">
        <f t="shared" si="27"/>
        <v>0</v>
      </c>
      <c r="O457" s="31" t="e">
        <f t="shared" si="28"/>
        <v>#DIV/0!</v>
      </c>
      <c r="P457" s="51"/>
      <c r="Q457" s="100"/>
      <c r="R457" s="100"/>
      <c r="S457" s="100"/>
      <c r="T457" s="100"/>
    </row>
    <row r="458" spans="2:20" s="9" customFormat="1" x14ac:dyDescent="0.25">
      <c r="B458" s="53"/>
      <c r="C458" s="17"/>
      <c r="D458" s="17"/>
      <c r="E458" s="17"/>
      <c r="F458" s="66"/>
      <c r="G458" s="17"/>
      <c r="H458" s="59"/>
      <c r="I458" s="17"/>
      <c r="J458" s="59"/>
      <c r="K458" s="28"/>
      <c r="L458" s="29"/>
      <c r="M458" s="30"/>
      <c r="N458" s="26">
        <f t="shared" si="27"/>
        <v>0</v>
      </c>
      <c r="O458" s="31" t="e">
        <f t="shared" si="28"/>
        <v>#DIV/0!</v>
      </c>
      <c r="P458" s="51"/>
      <c r="Q458" s="100"/>
      <c r="R458" s="100"/>
      <c r="S458" s="100"/>
      <c r="T458" s="100"/>
    </row>
    <row r="459" spans="2:20" s="9" customFormat="1" x14ac:dyDescent="0.25">
      <c r="B459" s="53"/>
      <c r="C459" s="17"/>
      <c r="D459" s="17"/>
      <c r="E459" s="17"/>
      <c r="F459" s="66"/>
      <c r="G459" s="17"/>
      <c r="H459" s="59"/>
      <c r="I459" s="17"/>
      <c r="J459" s="59"/>
      <c r="K459" s="28"/>
      <c r="L459" s="29"/>
      <c r="M459" s="30"/>
      <c r="N459" s="26">
        <f t="shared" si="27"/>
        <v>0</v>
      </c>
      <c r="O459" s="31" t="e">
        <f t="shared" si="28"/>
        <v>#DIV/0!</v>
      </c>
      <c r="P459" s="51"/>
      <c r="Q459" s="100"/>
      <c r="R459" s="100"/>
      <c r="S459" s="100"/>
      <c r="T459" s="100"/>
    </row>
    <row r="460" spans="2:20" s="9" customFormat="1" x14ac:dyDescent="0.25">
      <c r="B460" s="53"/>
      <c r="C460" s="17"/>
      <c r="D460" s="17"/>
      <c r="E460" s="17"/>
      <c r="F460" s="66"/>
      <c r="G460" s="17"/>
      <c r="H460" s="59"/>
      <c r="I460" s="17"/>
      <c r="J460" s="59"/>
      <c r="K460" s="28"/>
      <c r="L460" s="29"/>
      <c r="M460" s="30"/>
      <c r="N460" s="26">
        <f t="shared" si="27"/>
        <v>0</v>
      </c>
      <c r="O460" s="31" t="e">
        <f t="shared" si="28"/>
        <v>#DIV/0!</v>
      </c>
      <c r="P460" s="51"/>
      <c r="Q460" s="100"/>
      <c r="R460" s="100"/>
      <c r="S460" s="100"/>
      <c r="T460" s="100"/>
    </row>
    <row r="461" spans="2:20" s="9" customFormat="1" x14ac:dyDescent="0.25">
      <c r="B461" s="53"/>
      <c r="C461" s="17"/>
      <c r="D461" s="17"/>
      <c r="E461" s="17"/>
      <c r="F461" s="66"/>
      <c r="G461" s="17"/>
      <c r="H461" s="59"/>
      <c r="I461" s="17"/>
      <c r="J461" s="59"/>
      <c r="K461" s="28"/>
      <c r="L461" s="29"/>
      <c r="M461" s="30"/>
      <c r="N461" s="26">
        <f t="shared" si="27"/>
        <v>0</v>
      </c>
      <c r="O461" s="31" t="e">
        <f t="shared" si="28"/>
        <v>#DIV/0!</v>
      </c>
      <c r="P461" s="51"/>
      <c r="Q461" s="100"/>
      <c r="R461" s="100"/>
      <c r="S461" s="100"/>
      <c r="T461" s="100"/>
    </row>
    <row r="462" spans="2:20" s="9" customFormat="1" x14ac:dyDescent="0.25">
      <c r="B462" s="53"/>
      <c r="C462" s="17"/>
      <c r="D462" s="17"/>
      <c r="E462" s="17"/>
      <c r="F462" s="66"/>
      <c r="G462" s="17"/>
      <c r="H462" s="59"/>
      <c r="I462" s="17"/>
      <c r="J462" s="59"/>
      <c r="K462" s="28"/>
      <c r="L462" s="29"/>
      <c r="M462" s="30"/>
      <c r="N462" s="26">
        <f t="shared" si="27"/>
        <v>0</v>
      </c>
      <c r="O462" s="31" t="e">
        <f t="shared" si="28"/>
        <v>#DIV/0!</v>
      </c>
      <c r="P462" s="51"/>
      <c r="Q462" s="100"/>
      <c r="R462" s="100"/>
      <c r="S462" s="100"/>
      <c r="T462" s="100"/>
    </row>
    <row r="463" spans="2:20" s="9" customFormat="1" x14ac:dyDescent="0.25">
      <c r="B463" s="53"/>
      <c r="C463" s="17"/>
      <c r="D463" s="17"/>
      <c r="E463" s="17"/>
      <c r="F463" s="66"/>
      <c r="G463" s="17"/>
      <c r="H463" s="59"/>
      <c r="I463" s="17"/>
      <c r="J463" s="59"/>
      <c r="K463" s="28"/>
      <c r="L463" s="29"/>
      <c r="M463" s="30"/>
      <c r="N463" s="26">
        <f t="shared" si="27"/>
        <v>0</v>
      </c>
      <c r="O463" s="31" t="e">
        <f t="shared" si="28"/>
        <v>#DIV/0!</v>
      </c>
      <c r="P463" s="51"/>
      <c r="Q463" s="100"/>
      <c r="R463" s="100"/>
      <c r="S463" s="100"/>
      <c r="T463" s="100"/>
    </row>
    <row r="464" spans="2:20" s="9" customFormat="1" x14ac:dyDescent="0.25">
      <c r="B464" s="53"/>
      <c r="C464" s="17"/>
      <c r="D464" s="17"/>
      <c r="E464" s="17"/>
      <c r="F464" s="66"/>
      <c r="G464" s="17"/>
      <c r="H464" s="59"/>
      <c r="I464" s="17"/>
      <c r="J464" s="59"/>
      <c r="K464" s="28"/>
      <c r="L464" s="29"/>
      <c r="M464" s="30"/>
      <c r="N464" s="26">
        <f t="shared" si="27"/>
        <v>0</v>
      </c>
      <c r="O464" s="31" t="e">
        <f t="shared" si="28"/>
        <v>#DIV/0!</v>
      </c>
      <c r="P464" s="51"/>
      <c r="Q464" s="100"/>
      <c r="R464" s="100"/>
      <c r="S464" s="100"/>
      <c r="T464" s="100"/>
    </row>
    <row r="465" spans="2:20" s="9" customFormat="1" x14ac:dyDescent="0.25">
      <c r="B465" s="53"/>
      <c r="C465" s="17"/>
      <c r="D465" s="17"/>
      <c r="E465" s="17"/>
      <c r="F465" s="66"/>
      <c r="G465" s="17"/>
      <c r="H465" s="59"/>
      <c r="I465" s="17"/>
      <c r="J465" s="59"/>
      <c r="K465" s="28"/>
      <c r="L465" s="29"/>
      <c r="M465" s="30"/>
      <c r="N465" s="26">
        <f t="shared" si="27"/>
        <v>0</v>
      </c>
      <c r="O465" s="31" t="e">
        <f t="shared" si="28"/>
        <v>#DIV/0!</v>
      </c>
      <c r="P465" s="51"/>
      <c r="Q465" s="100"/>
      <c r="R465" s="100"/>
      <c r="S465" s="100"/>
      <c r="T465" s="100"/>
    </row>
    <row r="466" spans="2:20" s="9" customFormat="1" x14ac:dyDescent="0.25">
      <c r="B466" s="53"/>
      <c r="C466" s="17"/>
      <c r="D466" s="17"/>
      <c r="E466" s="17"/>
      <c r="F466" s="66"/>
      <c r="G466" s="17"/>
      <c r="H466" s="59"/>
      <c r="I466" s="17"/>
      <c r="J466" s="59"/>
      <c r="K466" s="28"/>
      <c r="L466" s="29"/>
      <c r="M466" s="30"/>
      <c r="N466" s="26">
        <f t="shared" si="27"/>
        <v>0</v>
      </c>
      <c r="O466" s="31" t="e">
        <f t="shared" si="28"/>
        <v>#DIV/0!</v>
      </c>
      <c r="P466" s="51"/>
      <c r="Q466" s="100"/>
      <c r="R466" s="100"/>
      <c r="S466" s="100"/>
      <c r="T466" s="100"/>
    </row>
    <row r="467" spans="2:20" s="9" customFormat="1" x14ac:dyDescent="0.25">
      <c r="B467" s="53"/>
      <c r="C467" s="17"/>
      <c r="D467" s="17"/>
      <c r="E467" s="17"/>
      <c r="F467" s="66"/>
      <c r="G467" s="17"/>
      <c r="H467" s="59"/>
      <c r="I467" s="17"/>
      <c r="J467" s="59"/>
      <c r="K467" s="28"/>
      <c r="L467" s="29"/>
      <c r="M467" s="30"/>
      <c r="N467" s="26">
        <f t="shared" si="27"/>
        <v>0</v>
      </c>
      <c r="O467" s="31" t="e">
        <f t="shared" si="28"/>
        <v>#DIV/0!</v>
      </c>
      <c r="P467" s="51"/>
      <c r="Q467" s="100"/>
      <c r="R467" s="100"/>
      <c r="S467" s="100"/>
      <c r="T467" s="100"/>
    </row>
    <row r="468" spans="2:20" s="9" customFormat="1" x14ac:dyDescent="0.25">
      <c r="B468" s="53"/>
      <c r="C468" s="17"/>
      <c r="D468" s="17"/>
      <c r="E468" s="17"/>
      <c r="F468" s="66"/>
      <c r="G468" s="17"/>
      <c r="H468" s="59"/>
      <c r="I468" s="17"/>
      <c r="J468" s="59"/>
      <c r="K468" s="28"/>
      <c r="L468" s="29"/>
      <c r="M468" s="30"/>
      <c r="N468" s="26">
        <f t="shared" si="27"/>
        <v>0</v>
      </c>
      <c r="O468" s="31" t="e">
        <f t="shared" si="28"/>
        <v>#DIV/0!</v>
      </c>
      <c r="P468" s="51"/>
      <c r="Q468" s="100"/>
      <c r="R468" s="100"/>
      <c r="S468" s="100"/>
      <c r="T468" s="100"/>
    </row>
    <row r="469" spans="2:20" s="9" customFormat="1" x14ac:dyDescent="0.25">
      <c r="B469" s="53"/>
      <c r="C469" s="17"/>
      <c r="D469" s="17"/>
      <c r="E469" s="17"/>
      <c r="F469" s="66"/>
      <c r="G469" s="17"/>
      <c r="H469" s="59"/>
      <c r="I469" s="17"/>
      <c r="J469" s="59"/>
      <c r="K469" s="28"/>
      <c r="L469" s="29"/>
      <c r="M469" s="30"/>
      <c r="N469" s="26">
        <f t="shared" si="27"/>
        <v>0</v>
      </c>
      <c r="O469" s="31" t="e">
        <f t="shared" si="28"/>
        <v>#DIV/0!</v>
      </c>
      <c r="P469" s="51"/>
      <c r="Q469" s="100"/>
      <c r="R469" s="100"/>
      <c r="S469" s="100"/>
      <c r="T469" s="100"/>
    </row>
    <row r="470" spans="2:20" s="9" customFormat="1" x14ac:dyDescent="0.25">
      <c r="B470" s="53"/>
      <c r="C470" s="17"/>
      <c r="D470" s="17"/>
      <c r="E470" s="17"/>
      <c r="F470" s="66"/>
      <c r="G470" s="17"/>
      <c r="H470" s="59"/>
      <c r="I470" s="17"/>
      <c r="J470" s="59"/>
      <c r="K470" s="28"/>
      <c r="L470" s="29"/>
      <c r="M470" s="30"/>
      <c r="N470" s="26">
        <f t="shared" si="27"/>
        <v>0</v>
      </c>
      <c r="O470" s="31" t="e">
        <f t="shared" si="28"/>
        <v>#DIV/0!</v>
      </c>
      <c r="P470" s="51"/>
      <c r="Q470" s="100"/>
      <c r="R470" s="100"/>
      <c r="S470" s="100"/>
      <c r="T470" s="100"/>
    </row>
    <row r="471" spans="2:20" s="9" customFormat="1" x14ac:dyDescent="0.25">
      <c r="B471" s="53"/>
      <c r="C471" s="17"/>
      <c r="D471" s="17"/>
      <c r="E471" s="17"/>
      <c r="F471" s="66"/>
      <c r="G471" s="17"/>
      <c r="H471" s="59"/>
      <c r="I471" s="17"/>
      <c r="J471" s="59"/>
      <c r="K471" s="28"/>
      <c r="L471" s="29"/>
      <c r="M471" s="30"/>
      <c r="N471" s="26">
        <f t="shared" si="27"/>
        <v>0</v>
      </c>
      <c r="O471" s="31" t="e">
        <f t="shared" si="28"/>
        <v>#DIV/0!</v>
      </c>
      <c r="P471" s="51"/>
      <c r="Q471" s="100"/>
      <c r="R471" s="100"/>
      <c r="S471" s="100"/>
      <c r="T471" s="100"/>
    </row>
    <row r="472" spans="2:20" s="9" customFormat="1" x14ac:dyDescent="0.25">
      <c r="B472" s="53"/>
      <c r="C472" s="17"/>
      <c r="D472" s="17"/>
      <c r="E472" s="17"/>
      <c r="F472" s="66"/>
      <c r="G472" s="17"/>
      <c r="H472" s="59"/>
      <c r="I472" s="17"/>
      <c r="J472" s="59"/>
      <c r="K472" s="28"/>
      <c r="L472" s="29"/>
      <c r="M472" s="30"/>
      <c r="N472" s="26">
        <f t="shared" si="27"/>
        <v>0</v>
      </c>
      <c r="O472" s="31" t="e">
        <f t="shared" si="28"/>
        <v>#DIV/0!</v>
      </c>
      <c r="P472" s="51"/>
      <c r="Q472" s="100"/>
      <c r="R472" s="100"/>
      <c r="S472" s="100"/>
      <c r="T472" s="100"/>
    </row>
    <row r="473" spans="2:20" s="9" customFormat="1" x14ac:dyDescent="0.25">
      <c r="B473" s="53"/>
      <c r="C473" s="17"/>
      <c r="D473" s="17"/>
      <c r="E473" s="17"/>
      <c r="F473" s="66"/>
      <c r="G473" s="17"/>
      <c r="H473" s="59"/>
      <c r="I473" s="17"/>
      <c r="J473" s="59"/>
      <c r="K473" s="28"/>
      <c r="L473" s="29"/>
      <c r="M473" s="30"/>
      <c r="N473" s="26">
        <f t="shared" si="27"/>
        <v>0</v>
      </c>
      <c r="O473" s="31" t="e">
        <f t="shared" si="28"/>
        <v>#DIV/0!</v>
      </c>
      <c r="P473" s="51"/>
      <c r="Q473" s="100"/>
      <c r="R473" s="100"/>
      <c r="S473" s="100"/>
      <c r="T473" s="100"/>
    </row>
    <row r="474" spans="2:20" s="9" customFormat="1" x14ac:dyDescent="0.25">
      <c r="B474" s="53"/>
      <c r="C474" s="17"/>
      <c r="D474" s="17"/>
      <c r="E474" s="17"/>
      <c r="F474" s="66"/>
      <c r="G474" s="17"/>
      <c r="H474" s="59"/>
      <c r="I474" s="17"/>
      <c r="J474" s="59"/>
      <c r="K474" s="28"/>
      <c r="L474" s="29"/>
      <c r="M474" s="30"/>
      <c r="N474" s="26">
        <f t="shared" si="27"/>
        <v>0</v>
      </c>
      <c r="O474" s="31" t="e">
        <f t="shared" si="28"/>
        <v>#DIV/0!</v>
      </c>
      <c r="P474" s="51"/>
      <c r="Q474" s="100"/>
      <c r="R474" s="100"/>
      <c r="S474" s="100"/>
      <c r="T474" s="100"/>
    </row>
    <row r="475" spans="2:20" s="9" customFormat="1" x14ac:dyDescent="0.25">
      <c r="B475" s="53"/>
      <c r="C475" s="17"/>
      <c r="D475" s="17"/>
      <c r="E475" s="17"/>
      <c r="F475" s="66"/>
      <c r="G475" s="17"/>
      <c r="H475" s="59"/>
      <c r="I475" s="17"/>
      <c r="J475" s="59"/>
      <c r="K475" s="28"/>
      <c r="L475" s="29"/>
      <c r="M475" s="30"/>
      <c r="N475" s="26">
        <f t="shared" si="27"/>
        <v>0</v>
      </c>
      <c r="O475" s="31" t="e">
        <f t="shared" si="28"/>
        <v>#DIV/0!</v>
      </c>
      <c r="P475" s="51"/>
      <c r="Q475" s="100"/>
      <c r="R475" s="100"/>
      <c r="S475" s="100"/>
      <c r="T475" s="100"/>
    </row>
    <row r="476" spans="2:20" s="9" customFormat="1" x14ac:dyDescent="0.25">
      <c r="B476" s="53"/>
      <c r="C476" s="17"/>
      <c r="D476" s="17"/>
      <c r="E476" s="17"/>
      <c r="F476" s="66"/>
      <c r="G476" s="17"/>
      <c r="H476" s="59"/>
      <c r="I476" s="17"/>
      <c r="J476" s="59"/>
      <c r="K476" s="28"/>
      <c r="L476" s="29"/>
      <c r="M476" s="30"/>
      <c r="N476" s="26">
        <f t="shared" si="27"/>
        <v>0</v>
      </c>
      <c r="O476" s="31" t="e">
        <f t="shared" si="28"/>
        <v>#DIV/0!</v>
      </c>
      <c r="P476" s="51"/>
      <c r="Q476" s="100"/>
      <c r="R476" s="100"/>
      <c r="S476" s="100"/>
      <c r="T476" s="100"/>
    </row>
    <row r="477" spans="2:20" s="9" customFormat="1" x14ac:dyDescent="0.25">
      <c r="B477" s="53"/>
      <c r="C477" s="17"/>
      <c r="D477" s="17"/>
      <c r="E477" s="17"/>
      <c r="F477" s="66"/>
      <c r="G477" s="17"/>
      <c r="H477" s="59"/>
      <c r="I477" s="17"/>
      <c r="J477" s="59"/>
      <c r="K477" s="28"/>
      <c r="L477" s="29"/>
      <c r="M477" s="30"/>
      <c r="N477" s="26">
        <f t="shared" si="27"/>
        <v>0</v>
      </c>
      <c r="O477" s="31" t="e">
        <f t="shared" si="28"/>
        <v>#DIV/0!</v>
      </c>
      <c r="P477" s="51"/>
      <c r="Q477" s="100"/>
      <c r="R477" s="100"/>
      <c r="S477" s="100"/>
      <c r="T477" s="100"/>
    </row>
    <row r="478" spans="2:20" s="9" customFormat="1" x14ac:dyDescent="0.25">
      <c r="B478" s="53"/>
      <c r="C478" s="17"/>
      <c r="D478" s="17"/>
      <c r="E478" s="17"/>
      <c r="F478" s="66"/>
      <c r="G478" s="17"/>
      <c r="H478" s="59"/>
      <c r="I478" s="17"/>
      <c r="J478" s="59"/>
      <c r="K478" s="28"/>
      <c r="L478" s="29"/>
      <c r="M478" s="30"/>
      <c r="N478" s="26">
        <f t="shared" si="27"/>
        <v>0</v>
      </c>
      <c r="O478" s="31" t="e">
        <f t="shared" si="28"/>
        <v>#DIV/0!</v>
      </c>
      <c r="P478" s="51"/>
      <c r="Q478" s="100"/>
      <c r="R478" s="100"/>
      <c r="S478" s="100"/>
      <c r="T478" s="100"/>
    </row>
    <row r="479" spans="2:20" s="9" customFormat="1" x14ac:dyDescent="0.25">
      <c r="B479" s="53"/>
      <c r="C479" s="17"/>
      <c r="D479" s="17"/>
      <c r="E479" s="17"/>
      <c r="F479" s="66"/>
      <c r="G479" s="17"/>
      <c r="H479" s="59"/>
      <c r="I479" s="17"/>
      <c r="J479" s="59"/>
      <c r="K479" s="28"/>
      <c r="L479" s="29"/>
      <c r="M479" s="30"/>
      <c r="N479" s="26">
        <f t="shared" si="27"/>
        <v>0</v>
      </c>
      <c r="O479" s="31" t="e">
        <f t="shared" si="28"/>
        <v>#DIV/0!</v>
      </c>
      <c r="P479" s="51"/>
      <c r="Q479" s="100"/>
      <c r="R479" s="100"/>
      <c r="S479" s="100"/>
      <c r="T479" s="100"/>
    </row>
    <row r="480" spans="2:20" s="9" customFormat="1" x14ac:dyDescent="0.25">
      <c r="B480" s="53"/>
      <c r="C480" s="17"/>
      <c r="D480" s="17"/>
      <c r="E480" s="17"/>
      <c r="F480" s="66"/>
      <c r="G480" s="17"/>
      <c r="H480" s="59"/>
      <c r="I480" s="17"/>
      <c r="J480" s="59"/>
      <c r="K480" s="28"/>
      <c r="L480" s="29"/>
      <c r="M480" s="30"/>
      <c r="N480" s="26">
        <f t="shared" si="27"/>
        <v>0</v>
      </c>
      <c r="O480" s="31" t="e">
        <f t="shared" si="28"/>
        <v>#DIV/0!</v>
      </c>
      <c r="P480" s="51"/>
      <c r="Q480" s="100"/>
      <c r="R480" s="100"/>
      <c r="S480" s="100"/>
      <c r="T480" s="100"/>
    </row>
    <row r="481" spans="2:20" s="9" customFormat="1" x14ac:dyDescent="0.25">
      <c r="B481" s="53"/>
      <c r="C481" s="17"/>
      <c r="D481" s="17"/>
      <c r="E481" s="17"/>
      <c r="F481" s="66"/>
      <c r="G481" s="17"/>
      <c r="H481" s="59"/>
      <c r="I481" s="17"/>
      <c r="J481" s="59"/>
      <c r="K481" s="28"/>
      <c r="L481" s="29"/>
      <c r="M481" s="30"/>
      <c r="N481" s="26">
        <f t="shared" si="27"/>
        <v>0</v>
      </c>
      <c r="O481" s="31" t="e">
        <f t="shared" si="28"/>
        <v>#DIV/0!</v>
      </c>
      <c r="P481" s="51"/>
      <c r="Q481" s="100"/>
      <c r="R481" s="100"/>
      <c r="S481" s="100"/>
      <c r="T481" s="100"/>
    </row>
    <row r="482" spans="2:20" s="9" customFormat="1" x14ac:dyDescent="0.25">
      <c r="B482" s="53"/>
      <c r="C482" s="17"/>
      <c r="D482" s="17"/>
      <c r="E482" s="17"/>
      <c r="F482" s="66"/>
      <c r="G482" s="17"/>
      <c r="H482" s="59"/>
      <c r="I482" s="17"/>
      <c r="J482" s="59"/>
      <c r="K482" s="28"/>
      <c r="L482" s="29"/>
      <c r="M482" s="30"/>
      <c r="N482" s="26">
        <f t="shared" si="27"/>
        <v>0</v>
      </c>
      <c r="O482" s="31" t="e">
        <f t="shared" si="28"/>
        <v>#DIV/0!</v>
      </c>
      <c r="P482" s="51"/>
      <c r="Q482" s="100"/>
      <c r="R482" s="100"/>
      <c r="S482" s="100"/>
      <c r="T482" s="100"/>
    </row>
    <row r="483" spans="2:20" s="9" customFormat="1" x14ac:dyDescent="0.25">
      <c r="B483" s="53"/>
      <c r="C483" s="17"/>
      <c r="D483" s="17"/>
      <c r="E483" s="17"/>
      <c r="F483" s="66"/>
      <c r="G483" s="17"/>
      <c r="H483" s="59"/>
      <c r="I483" s="17"/>
      <c r="J483" s="59"/>
      <c r="K483" s="28"/>
      <c r="L483" s="29"/>
      <c r="M483" s="30"/>
      <c r="N483" s="26">
        <f t="shared" si="27"/>
        <v>0</v>
      </c>
      <c r="O483" s="31" t="e">
        <f t="shared" si="28"/>
        <v>#DIV/0!</v>
      </c>
      <c r="P483" s="51"/>
      <c r="Q483" s="100"/>
      <c r="R483" s="100"/>
      <c r="S483" s="100"/>
      <c r="T483" s="100"/>
    </row>
    <row r="484" spans="2:20" s="9" customFormat="1" x14ac:dyDescent="0.25">
      <c r="B484" s="53"/>
      <c r="C484" s="17"/>
      <c r="D484" s="17"/>
      <c r="E484" s="17"/>
      <c r="F484" s="66"/>
      <c r="G484" s="17"/>
      <c r="H484" s="59"/>
      <c r="I484" s="17"/>
      <c r="J484" s="59"/>
      <c r="K484" s="28"/>
      <c r="L484" s="29"/>
      <c r="M484" s="30"/>
      <c r="N484" s="26">
        <f t="shared" si="27"/>
        <v>0</v>
      </c>
      <c r="O484" s="31" t="e">
        <f t="shared" si="28"/>
        <v>#DIV/0!</v>
      </c>
      <c r="P484" s="51"/>
      <c r="Q484" s="100"/>
      <c r="R484" s="100"/>
      <c r="S484" s="100"/>
      <c r="T484" s="100"/>
    </row>
    <row r="485" spans="2:20" s="9" customFormat="1" x14ac:dyDescent="0.25">
      <c r="B485" s="53"/>
      <c r="C485" s="17"/>
      <c r="D485" s="17"/>
      <c r="E485" s="17"/>
      <c r="F485" s="66"/>
      <c r="G485" s="17"/>
      <c r="H485" s="59"/>
      <c r="I485" s="17"/>
      <c r="J485" s="59"/>
      <c r="K485" s="28"/>
      <c r="L485" s="29"/>
      <c r="M485" s="30"/>
      <c r="N485" s="26">
        <f t="shared" si="27"/>
        <v>0</v>
      </c>
      <c r="O485" s="31" t="e">
        <f t="shared" si="28"/>
        <v>#DIV/0!</v>
      </c>
      <c r="P485" s="51"/>
      <c r="Q485" s="100"/>
      <c r="R485" s="100"/>
      <c r="S485" s="100"/>
      <c r="T485" s="100"/>
    </row>
    <row r="486" spans="2:20" s="9" customFormat="1" x14ac:dyDescent="0.25">
      <c r="B486" s="53"/>
      <c r="C486" s="17"/>
      <c r="D486" s="17"/>
      <c r="E486" s="17"/>
      <c r="F486" s="66"/>
      <c r="G486" s="17"/>
      <c r="H486" s="59"/>
      <c r="I486" s="17"/>
      <c r="J486" s="59"/>
      <c r="K486" s="28"/>
      <c r="L486" s="29"/>
      <c r="M486" s="30"/>
      <c r="N486" s="26">
        <f t="shared" si="27"/>
        <v>0</v>
      </c>
      <c r="O486" s="31" t="e">
        <f t="shared" si="28"/>
        <v>#DIV/0!</v>
      </c>
      <c r="P486" s="51"/>
      <c r="Q486" s="100"/>
      <c r="R486" s="100"/>
      <c r="S486" s="100"/>
      <c r="T486" s="100"/>
    </row>
    <row r="487" spans="2:20" s="9" customFormat="1" x14ac:dyDescent="0.25">
      <c r="B487" s="53"/>
      <c r="C487" s="17"/>
      <c r="D487" s="17"/>
      <c r="E487" s="17"/>
      <c r="F487" s="66"/>
      <c r="G487" s="17"/>
      <c r="H487" s="59"/>
      <c r="I487" s="17"/>
      <c r="J487" s="59"/>
      <c r="K487" s="28"/>
      <c r="L487" s="29"/>
      <c r="M487" s="30"/>
      <c r="N487" s="26">
        <f t="shared" si="27"/>
        <v>0</v>
      </c>
      <c r="O487" s="31" t="e">
        <f t="shared" si="28"/>
        <v>#DIV/0!</v>
      </c>
      <c r="P487" s="51"/>
      <c r="Q487" s="100"/>
      <c r="R487" s="100"/>
      <c r="S487" s="100"/>
      <c r="T487" s="100"/>
    </row>
    <row r="488" spans="2:20" s="9" customFormat="1" x14ac:dyDescent="0.25">
      <c r="B488" s="53"/>
      <c r="C488" s="17"/>
      <c r="D488" s="17"/>
      <c r="E488" s="17"/>
      <c r="F488" s="66"/>
      <c r="G488" s="17"/>
      <c r="H488" s="59"/>
      <c r="I488" s="17"/>
      <c r="J488" s="59"/>
      <c r="K488" s="28"/>
      <c r="L488" s="29"/>
      <c r="M488" s="30"/>
      <c r="N488" s="26">
        <f t="shared" si="27"/>
        <v>0</v>
      </c>
      <c r="O488" s="31" t="e">
        <f t="shared" si="28"/>
        <v>#DIV/0!</v>
      </c>
      <c r="P488" s="51"/>
      <c r="Q488" s="100"/>
      <c r="R488" s="100"/>
      <c r="S488" s="100"/>
      <c r="T488" s="100"/>
    </row>
    <row r="489" spans="2:20" s="9" customFormat="1" x14ac:dyDescent="0.25">
      <c r="B489" s="53"/>
      <c r="C489" s="17"/>
      <c r="D489" s="17"/>
      <c r="E489" s="17"/>
      <c r="F489" s="66"/>
      <c r="G489" s="17"/>
      <c r="H489" s="59"/>
      <c r="I489" s="17"/>
      <c r="J489" s="59"/>
      <c r="K489" s="28"/>
      <c r="L489" s="29"/>
      <c r="M489" s="30"/>
      <c r="N489" s="26">
        <f t="shared" si="27"/>
        <v>0</v>
      </c>
      <c r="O489" s="31" t="e">
        <f t="shared" si="28"/>
        <v>#DIV/0!</v>
      </c>
      <c r="P489" s="51"/>
      <c r="Q489" s="100"/>
      <c r="R489" s="100"/>
      <c r="S489" s="100"/>
      <c r="T489" s="100"/>
    </row>
    <row r="490" spans="2:20" s="9" customFormat="1" x14ac:dyDescent="0.25">
      <c r="B490" s="53"/>
      <c r="C490" s="17"/>
      <c r="D490" s="17"/>
      <c r="E490" s="17"/>
      <c r="F490" s="66"/>
      <c r="G490" s="17"/>
      <c r="H490" s="59"/>
      <c r="I490" s="17"/>
      <c r="J490" s="59"/>
      <c r="K490" s="28"/>
      <c r="L490" s="29"/>
      <c r="M490" s="30"/>
      <c r="N490" s="26">
        <f t="shared" si="27"/>
        <v>0</v>
      </c>
      <c r="O490" s="31" t="e">
        <f t="shared" si="28"/>
        <v>#DIV/0!</v>
      </c>
      <c r="P490" s="51"/>
      <c r="Q490" s="100"/>
      <c r="R490" s="100"/>
      <c r="S490" s="100"/>
      <c r="T490" s="100"/>
    </row>
    <row r="491" spans="2:20" s="9" customFormat="1" x14ac:dyDescent="0.25">
      <c r="B491" s="53"/>
      <c r="C491" s="17"/>
      <c r="D491" s="17"/>
      <c r="E491" s="17"/>
      <c r="F491" s="66"/>
      <c r="G491" s="17"/>
      <c r="H491" s="59"/>
      <c r="I491" s="17"/>
      <c r="J491" s="59"/>
      <c r="K491" s="28"/>
      <c r="L491" s="29"/>
      <c r="M491" s="30"/>
      <c r="N491" s="26">
        <f t="shared" si="27"/>
        <v>0</v>
      </c>
      <c r="O491" s="31" t="e">
        <f t="shared" si="28"/>
        <v>#DIV/0!</v>
      </c>
      <c r="P491" s="51"/>
      <c r="Q491" s="100"/>
      <c r="R491" s="100"/>
      <c r="S491" s="100"/>
      <c r="T491" s="100"/>
    </row>
    <row r="492" spans="2:20" s="9" customFormat="1" x14ac:dyDescent="0.25">
      <c r="B492" s="53"/>
      <c r="C492" s="17"/>
      <c r="D492" s="17"/>
      <c r="E492" s="17"/>
      <c r="F492" s="66"/>
      <c r="G492" s="17"/>
      <c r="H492" s="59"/>
      <c r="I492" s="17"/>
      <c r="J492" s="59"/>
      <c r="K492" s="28"/>
      <c r="L492" s="29"/>
      <c r="M492" s="30"/>
      <c r="N492" s="26">
        <f t="shared" si="27"/>
        <v>0</v>
      </c>
      <c r="O492" s="31" t="e">
        <f t="shared" si="28"/>
        <v>#DIV/0!</v>
      </c>
      <c r="P492" s="51"/>
      <c r="Q492" s="100"/>
      <c r="R492" s="100"/>
      <c r="S492" s="100"/>
      <c r="T492" s="100"/>
    </row>
    <row r="493" spans="2:20" s="9" customFormat="1" x14ac:dyDescent="0.25">
      <c r="B493" s="53"/>
      <c r="C493" s="17"/>
      <c r="D493" s="17"/>
      <c r="E493" s="17"/>
      <c r="F493" s="66"/>
      <c r="G493" s="17"/>
      <c r="H493" s="59"/>
      <c r="I493" s="17"/>
      <c r="J493" s="59"/>
      <c r="K493" s="28"/>
      <c r="L493" s="29"/>
      <c r="M493" s="30"/>
      <c r="N493" s="26">
        <f t="shared" si="27"/>
        <v>0</v>
      </c>
      <c r="O493" s="31" t="e">
        <f t="shared" si="28"/>
        <v>#DIV/0!</v>
      </c>
      <c r="P493" s="51"/>
      <c r="Q493" s="100"/>
      <c r="R493" s="100"/>
      <c r="S493" s="100"/>
      <c r="T493" s="100"/>
    </row>
    <row r="494" spans="2:20" s="9" customFormat="1" x14ac:dyDescent="0.25">
      <c r="B494" s="53"/>
      <c r="C494" s="17"/>
      <c r="D494" s="17"/>
      <c r="E494" s="17"/>
      <c r="F494" s="66"/>
      <c r="G494" s="17"/>
      <c r="H494" s="59"/>
      <c r="I494" s="17"/>
      <c r="J494" s="59"/>
      <c r="K494" s="28"/>
      <c r="L494" s="29"/>
      <c r="M494" s="30"/>
      <c r="N494" s="26">
        <f t="shared" si="27"/>
        <v>0</v>
      </c>
      <c r="O494" s="31" t="e">
        <f t="shared" si="28"/>
        <v>#DIV/0!</v>
      </c>
      <c r="P494" s="51"/>
      <c r="Q494" s="100"/>
      <c r="R494" s="100"/>
      <c r="S494" s="100"/>
      <c r="T494" s="100"/>
    </row>
    <row r="495" spans="2:20" s="9" customFormat="1" x14ac:dyDescent="0.25">
      <c r="B495" s="53"/>
      <c r="C495" s="17"/>
      <c r="D495" s="17"/>
      <c r="E495" s="17"/>
      <c r="F495" s="66"/>
      <c r="G495" s="17"/>
      <c r="H495" s="59"/>
      <c r="I495" s="17"/>
      <c r="J495" s="59"/>
      <c r="K495" s="28"/>
      <c r="L495" s="29"/>
      <c r="M495" s="30"/>
      <c r="N495" s="26">
        <f t="shared" ref="N495:N558" si="29">+M495*K495</f>
        <v>0</v>
      </c>
      <c r="O495" s="31" t="e">
        <f t="shared" ref="O495:O558" si="30">+(N495/J495)-1</f>
        <v>#DIV/0!</v>
      </c>
      <c r="P495" s="51"/>
      <c r="Q495" s="100"/>
      <c r="R495" s="100"/>
      <c r="S495" s="100"/>
      <c r="T495" s="100"/>
    </row>
    <row r="496" spans="2:20" s="9" customFormat="1" x14ac:dyDescent="0.25">
      <c r="B496" s="53"/>
      <c r="C496" s="17"/>
      <c r="D496" s="17"/>
      <c r="E496" s="17"/>
      <c r="F496" s="66"/>
      <c r="G496" s="17"/>
      <c r="H496" s="59"/>
      <c r="I496" s="17"/>
      <c r="J496" s="59"/>
      <c r="K496" s="28"/>
      <c r="L496" s="29"/>
      <c r="M496" s="30"/>
      <c r="N496" s="26">
        <f t="shared" si="29"/>
        <v>0</v>
      </c>
      <c r="O496" s="31" t="e">
        <f t="shared" si="30"/>
        <v>#DIV/0!</v>
      </c>
      <c r="P496" s="51"/>
      <c r="Q496" s="100"/>
      <c r="R496" s="100"/>
      <c r="S496" s="100"/>
      <c r="T496" s="100"/>
    </row>
    <row r="497" spans="2:20" s="9" customFormat="1" x14ac:dyDescent="0.25">
      <c r="B497" s="53"/>
      <c r="C497" s="17"/>
      <c r="D497" s="17"/>
      <c r="E497" s="17"/>
      <c r="F497" s="66"/>
      <c r="G497" s="17"/>
      <c r="H497" s="59"/>
      <c r="I497" s="17"/>
      <c r="J497" s="59"/>
      <c r="K497" s="28"/>
      <c r="L497" s="29"/>
      <c r="M497" s="30"/>
      <c r="N497" s="26">
        <f t="shared" si="29"/>
        <v>0</v>
      </c>
      <c r="O497" s="31" t="e">
        <f t="shared" si="30"/>
        <v>#DIV/0!</v>
      </c>
      <c r="P497" s="51"/>
      <c r="Q497" s="100"/>
      <c r="R497" s="100"/>
      <c r="S497" s="100"/>
      <c r="T497" s="100"/>
    </row>
    <row r="498" spans="2:20" s="9" customFormat="1" x14ac:dyDescent="0.25">
      <c r="B498" s="53"/>
      <c r="C498" s="17"/>
      <c r="D498" s="17"/>
      <c r="E498" s="17"/>
      <c r="F498" s="66"/>
      <c r="G498" s="17"/>
      <c r="H498" s="59"/>
      <c r="I498" s="17"/>
      <c r="J498" s="59"/>
      <c r="K498" s="28"/>
      <c r="L498" s="29"/>
      <c r="M498" s="30"/>
      <c r="N498" s="26">
        <f t="shared" si="29"/>
        <v>0</v>
      </c>
      <c r="O498" s="31" t="e">
        <f t="shared" si="30"/>
        <v>#DIV/0!</v>
      </c>
      <c r="P498" s="51"/>
      <c r="Q498" s="100"/>
      <c r="R498" s="100"/>
      <c r="S498" s="100"/>
      <c r="T498" s="100"/>
    </row>
    <row r="499" spans="2:20" s="9" customFormat="1" x14ac:dyDescent="0.25">
      <c r="B499" s="53"/>
      <c r="C499" s="17"/>
      <c r="D499" s="17"/>
      <c r="E499" s="17"/>
      <c r="F499" s="66"/>
      <c r="G499" s="17"/>
      <c r="H499" s="59"/>
      <c r="I499" s="17"/>
      <c r="J499" s="59"/>
      <c r="K499" s="28"/>
      <c r="L499" s="29"/>
      <c r="M499" s="30"/>
      <c r="N499" s="26">
        <f t="shared" si="29"/>
        <v>0</v>
      </c>
      <c r="O499" s="31" t="e">
        <f t="shared" si="30"/>
        <v>#DIV/0!</v>
      </c>
      <c r="P499" s="51"/>
      <c r="Q499" s="100"/>
      <c r="R499" s="100"/>
      <c r="S499" s="100"/>
      <c r="T499" s="100"/>
    </row>
    <row r="500" spans="2:20" s="9" customFormat="1" x14ac:dyDescent="0.25">
      <c r="B500" s="53"/>
      <c r="C500" s="17"/>
      <c r="D500" s="17"/>
      <c r="E500" s="17"/>
      <c r="F500" s="66"/>
      <c r="G500" s="17"/>
      <c r="H500" s="59"/>
      <c r="I500" s="17"/>
      <c r="J500" s="59"/>
      <c r="K500" s="28"/>
      <c r="L500" s="29"/>
      <c r="M500" s="30"/>
      <c r="N500" s="26">
        <f t="shared" si="29"/>
        <v>0</v>
      </c>
      <c r="O500" s="31" t="e">
        <f t="shared" si="30"/>
        <v>#DIV/0!</v>
      </c>
      <c r="P500" s="51"/>
      <c r="Q500" s="100"/>
      <c r="R500" s="100"/>
      <c r="S500" s="100"/>
      <c r="T500" s="100"/>
    </row>
    <row r="501" spans="2:20" s="9" customFormat="1" x14ac:dyDescent="0.25">
      <c r="B501" s="53"/>
      <c r="C501" s="17"/>
      <c r="D501" s="17"/>
      <c r="E501" s="17"/>
      <c r="F501" s="66"/>
      <c r="G501" s="17"/>
      <c r="H501" s="59"/>
      <c r="I501" s="17"/>
      <c r="J501" s="59"/>
      <c r="K501" s="28"/>
      <c r="L501" s="29"/>
      <c r="M501" s="30"/>
      <c r="N501" s="26">
        <f t="shared" si="29"/>
        <v>0</v>
      </c>
      <c r="O501" s="31" t="e">
        <f t="shared" si="30"/>
        <v>#DIV/0!</v>
      </c>
      <c r="P501" s="51"/>
      <c r="Q501" s="100"/>
      <c r="R501" s="100"/>
      <c r="S501" s="100"/>
      <c r="T501" s="100"/>
    </row>
    <row r="502" spans="2:20" s="9" customFormat="1" x14ac:dyDescent="0.25">
      <c r="B502" s="53"/>
      <c r="C502" s="17"/>
      <c r="D502" s="17"/>
      <c r="E502" s="17"/>
      <c r="F502" s="66"/>
      <c r="G502" s="17"/>
      <c r="H502" s="59"/>
      <c r="I502" s="17"/>
      <c r="J502" s="59"/>
      <c r="K502" s="28"/>
      <c r="L502" s="29"/>
      <c r="M502" s="30"/>
      <c r="N502" s="26">
        <f t="shared" si="29"/>
        <v>0</v>
      </c>
      <c r="O502" s="31" t="e">
        <f t="shared" si="30"/>
        <v>#DIV/0!</v>
      </c>
      <c r="P502" s="51"/>
      <c r="Q502" s="100"/>
      <c r="R502" s="100"/>
      <c r="S502" s="100"/>
      <c r="T502" s="100"/>
    </row>
    <row r="503" spans="2:20" s="9" customFormat="1" x14ac:dyDescent="0.25">
      <c r="B503" s="53"/>
      <c r="C503" s="17"/>
      <c r="D503" s="17"/>
      <c r="E503" s="17"/>
      <c r="F503" s="66"/>
      <c r="G503" s="17"/>
      <c r="H503" s="59"/>
      <c r="I503" s="17"/>
      <c r="J503" s="59"/>
      <c r="K503" s="28"/>
      <c r="L503" s="29"/>
      <c r="M503" s="30"/>
      <c r="N503" s="26">
        <f t="shared" si="29"/>
        <v>0</v>
      </c>
      <c r="O503" s="31" t="e">
        <f t="shared" si="30"/>
        <v>#DIV/0!</v>
      </c>
      <c r="P503" s="51"/>
      <c r="Q503" s="100"/>
      <c r="R503" s="100"/>
      <c r="S503" s="100"/>
      <c r="T503" s="100"/>
    </row>
    <row r="504" spans="2:20" s="9" customFormat="1" x14ac:dyDescent="0.25">
      <c r="B504" s="53"/>
      <c r="C504" s="17"/>
      <c r="D504" s="17"/>
      <c r="E504" s="17"/>
      <c r="F504" s="66"/>
      <c r="G504" s="17"/>
      <c r="H504" s="59"/>
      <c r="I504" s="17"/>
      <c r="J504" s="59"/>
      <c r="K504" s="28"/>
      <c r="L504" s="29"/>
      <c r="M504" s="30"/>
      <c r="N504" s="26">
        <f t="shared" si="29"/>
        <v>0</v>
      </c>
      <c r="O504" s="31" t="e">
        <f t="shared" si="30"/>
        <v>#DIV/0!</v>
      </c>
      <c r="P504" s="51"/>
      <c r="Q504" s="100"/>
      <c r="R504" s="100"/>
      <c r="S504" s="100"/>
      <c r="T504" s="100"/>
    </row>
    <row r="505" spans="2:20" s="9" customFormat="1" x14ac:dyDescent="0.25">
      <c r="B505" s="53"/>
      <c r="C505" s="17"/>
      <c r="D505" s="17"/>
      <c r="E505" s="17"/>
      <c r="F505" s="66"/>
      <c r="G505" s="17"/>
      <c r="H505" s="59"/>
      <c r="I505" s="17"/>
      <c r="J505" s="59"/>
      <c r="K505" s="28"/>
      <c r="L505" s="29"/>
      <c r="M505" s="30"/>
      <c r="N505" s="26">
        <f t="shared" si="29"/>
        <v>0</v>
      </c>
      <c r="O505" s="31" t="e">
        <f t="shared" si="30"/>
        <v>#DIV/0!</v>
      </c>
      <c r="P505" s="51"/>
      <c r="Q505" s="100"/>
      <c r="R505" s="100"/>
      <c r="S505" s="100"/>
      <c r="T505" s="100"/>
    </row>
    <row r="506" spans="2:20" s="9" customFormat="1" x14ac:dyDescent="0.25">
      <c r="B506" s="53"/>
      <c r="C506" s="17"/>
      <c r="D506" s="17"/>
      <c r="E506" s="17"/>
      <c r="F506" s="66"/>
      <c r="G506" s="17"/>
      <c r="H506" s="59"/>
      <c r="I506" s="17"/>
      <c r="J506" s="59"/>
      <c r="K506" s="28"/>
      <c r="L506" s="29"/>
      <c r="M506" s="30"/>
      <c r="N506" s="26">
        <f t="shared" si="29"/>
        <v>0</v>
      </c>
      <c r="O506" s="31" t="e">
        <f t="shared" si="30"/>
        <v>#DIV/0!</v>
      </c>
      <c r="P506" s="51"/>
      <c r="Q506" s="100"/>
      <c r="R506" s="100"/>
      <c r="S506" s="100"/>
      <c r="T506" s="100"/>
    </row>
    <row r="507" spans="2:20" s="9" customFormat="1" x14ac:dyDescent="0.25">
      <c r="B507" s="53"/>
      <c r="C507" s="17"/>
      <c r="D507" s="17"/>
      <c r="E507" s="17"/>
      <c r="F507" s="66"/>
      <c r="G507" s="17"/>
      <c r="H507" s="59"/>
      <c r="I507" s="17"/>
      <c r="J507" s="59"/>
      <c r="K507" s="28"/>
      <c r="L507" s="29"/>
      <c r="M507" s="30"/>
      <c r="N507" s="26">
        <f t="shared" si="29"/>
        <v>0</v>
      </c>
      <c r="O507" s="31" t="e">
        <f t="shared" si="30"/>
        <v>#DIV/0!</v>
      </c>
      <c r="P507" s="51"/>
      <c r="Q507" s="100"/>
      <c r="R507" s="100"/>
      <c r="S507" s="100"/>
      <c r="T507" s="100"/>
    </row>
    <row r="508" spans="2:20" s="9" customFormat="1" x14ac:dyDescent="0.25">
      <c r="B508" s="53"/>
      <c r="C508" s="17"/>
      <c r="D508" s="17"/>
      <c r="E508" s="17"/>
      <c r="F508" s="66"/>
      <c r="G508" s="17"/>
      <c r="H508" s="59"/>
      <c r="I508" s="17"/>
      <c r="J508" s="59"/>
      <c r="K508" s="28"/>
      <c r="L508" s="29"/>
      <c r="M508" s="30"/>
      <c r="N508" s="26">
        <f t="shared" si="29"/>
        <v>0</v>
      </c>
      <c r="O508" s="31" t="e">
        <f t="shared" si="30"/>
        <v>#DIV/0!</v>
      </c>
      <c r="P508" s="51"/>
      <c r="Q508" s="100"/>
      <c r="R508" s="100"/>
      <c r="S508" s="100"/>
      <c r="T508" s="100"/>
    </row>
    <row r="509" spans="2:20" s="9" customFormat="1" x14ac:dyDescent="0.25">
      <c r="B509" s="53"/>
      <c r="C509" s="17"/>
      <c r="D509" s="17"/>
      <c r="E509" s="17"/>
      <c r="F509" s="66"/>
      <c r="G509" s="17"/>
      <c r="H509" s="59"/>
      <c r="I509" s="17"/>
      <c r="J509" s="59"/>
      <c r="K509" s="28"/>
      <c r="L509" s="29"/>
      <c r="M509" s="30"/>
      <c r="N509" s="26">
        <f t="shared" si="29"/>
        <v>0</v>
      </c>
      <c r="O509" s="31" t="e">
        <f t="shared" si="30"/>
        <v>#DIV/0!</v>
      </c>
      <c r="P509" s="51"/>
      <c r="Q509" s="100"/>
      <c r="R509" s="100"/>
      <c r="S509" s="100"/>
      <c r="T509" s="100"/>
    </row>
    <row r="510" spans="2:20" s="9" customFormat="1" x14ac:dyDescent="0.25">
      <c r="B510" s="53"/>
      <c r="C510" s="17"/>
      <c r="D510" s="17"/>
      <c r="E510" s="17"/>
      <c r="F510" s="66"/>
      <c r="G510" s="17"/>
      <c r="H510" s="59"/>
      <c r="I510" s="17"/>
      <c r="J510" s="59"/>
      <c r="K510" s="28"/>
      <c r="L510" s="29"/>
      <c r="M510" s="30"/>
      <c r="N510" s="26">
        <f t="shared" si="29"/>
        <v>0</v>
      </c>
      <c r="O510" s="31" t="e">
        <f t="shared" si="30"/>
        <v>#DIV/0!</v>
      </c>
      <c r="P510" s="51"/>
      <c r="Q510" s="100"/>
      <c r="R510" s="100"/>
      <c r="S510" s="100"/>
      <c r="T510" s="100"/>
    </row>
    <row r="511" spans="2:20" s="9" customFormat="1" x14ac:dyDescent="0.25">
      <c r="B511" s="53"/>
      <c r="C511" s="17"/>
      <c r="D511" s="17"/>
      <c r="E511" s="17"/>
      <c r="F511" s="66"/>
      <c r="G511" s="17"/>
      <c r="H511" s="59"/>
      <c r="I511" s="17"/>
      <c r="J511" s="59"/>
      <c r="K511" s="28"/>
      <c r="L511" s="29"/>
      <c r="M511" s="30"/>
      <c r="N511" s="26">
        <f t="shared" si="29"/>
        <v>0</v>
      </c>
      <c r="O511" s="31" t="e">
        <f t="shared" si="30"/>
        <v>#DIV/0!</v>
      </c>
      <c r="P511" s="51"/>
      <c r="Q511" s="100"/>
      <c r="R511" s="100"/>
      <c r="S511" s="100"/>
      <c r="T511" s="100"/>
    </row>
    <row r="512" spans="2:20" s="9" customFormat="1" x14ac:dyDescent="0.25">
      <c r="B512" s="53"/>
      <c r="C512" s="17"/>
      <c r="D512" s="17"/>
      <c r="E512" s="17"/>
      <c r="F512" s="66"/>
      <c r="G512" s="17"/>
      <c r="H512" s="59"/>
      <c r="I512" s="17"/>
      <c r="J512" s="59"/>
      <c r="K512" s="28"/>
      <c r="L512" s="29"/>
      <c r="M512" s="30"/>
      <c r="N512" s="26">
        <f t="shared" si="29"/>
        <v>0</v>
      </c>
      <c r="O512" s="31" t="e">
        <f t="shared" si="30"/>
        <v>#DIV/0!</v>
      </c>
      <c r="P512" s="51"/>
      <c r="Q512" s="100"/>
      <c r="R512" s="100"/>
      <c r="S512" s="100"/>
      <c r="T512" s="100"/>
    </row>
    <row r="513" spans="2:20" s="9" customFormat="1" x14ac:dyDescent="0.25">
      <c r="B513" s="53"/>
      <c r="C513" s="17"/>
      <c r="D513" s="17"/>
      <c r="E513" s="17"/>
      <c r="F513" s="66"/>
      <c r="G513" s="17"/>
      <c r="H513" s="59"/>
      <c r="I513" s="17"/>
      <c r="J513" s="59"/>
      <c r="K513" s="28"/>
      <c r="L513" s="29"/>
      <c r="M513" s="30"/>
      <c r="N513" s="26">
        <f t="shared" si="29"/>
        <v>0</v>
      </c>
      <c r="O513" s="31" t="e">
        <f t="shared" si="30"/>
        <v>#DIV/0!</v>
      </c>
      <c r="P513" s="51"/>
      <c r="Q513" s="100"/>
      <c r="R513" s="100"/>
      <c r="S513" s="100"/>
      <c r="T513" s="100"/>
    </row>
    <row r="514" spans="2:20" s="9" customFormat="1" x14ac:dyDescent="0.25">
      <c r="B514" s="53"/>
      <c r="C514" s="17"/>
      <c r="D514" s="17"/>
      <c r="E514" s="17"/>
      <c r="F514" s="66"/>
      <c r="G514" s="17"/>
      <c r="H514" s="59"/>
      <c r="I514" s="17"/>
      <c r="J514" s="59"/>
      <c r="K514" s="28"/>
      <c r="L514" s="29"/>
      <c r="M514" s="30"/>
      <c r="N514" s="26">
        <f t="shared" si="29"/>
        <v>0</v>
      </c>
      <c r="O514" s="31" t="e">
        <f t="shared" si="30"/>
        <v>#DIV/0!</v>
      </c>
      <c r="P514" s="51"/>
      <c r="Q514" s="100"/>
      <c r="R514" s="100"/>
      <c r="S514" s="100"/>
      <c r="T514" s="100"/>
    </row>
    <row r="515" spans="2:20" s="9" customFormat="1" x14ac:dyDescent="0.25">
      <c r="B515" s="53"/>
      <c r="C515" s="17"/>
      <c r="D515" s="17"/>
      <c r="E515" s="17"/>
      <c r="F515" s="66"/>
      <c r="G515" s="17"/>
      <c r="H515" s="59"/>
      <c r="I515" s="17"/>
      <c r="J515" s="59"/>
      <c r="K515" s="28"/>
      <c r="L515" s="29"/>
      <c r="M515" s="30"/>
      <c r="N515" s="26">
        <f t="shared" si="29"/>
        <v>0</v>
      </c>
      <c r="O515" s="31" t="e">
        <f t="shared" si="30"/>
        <v>#DIV/0!</v>
      </c>
      <c r="P515" s="51"/>
      <c r="Q515" s="100"/>
      <c r="R515" s="100"/>
      <c r="S515" s="100"/>
      <c r="T515" s="100"/>
    </row>
    <row r="516" spans="2:20" s="9" customFormat="1" x14ac:dyDescent="0.25">
      <c r="B516" s="53"/>
      <c r="C516" s="17"/>
      <c r="D516" s="17"/>
      <c r="E516" s="17"/>
      <c r="F516" s="66"/>
      <c r="G516" s="17"/>
      <c r="H516" s="59"/>
      <c r="I516" s="17"/>
      <c r="J516" s="59"/>
      <c r="K516" s="28"/>
      <c r="L516" s="29"/>
      <c r="M516" s="30"/>
      <c r="N516" s="26">
        <f t="shared" si="29"/>
        <v>0</v>
      </c>
      <c r="O516" s="31" t="e">
        <f t="shared" si="30"/>
        <v>#DIV/0!</v>
      </c>
      <c r="P516" s="51"/>
      <c r="Q516" s="100"/>
      <c r="R516" s="100"/>
      <c r="S516" s="100"/>
      <c r="T516" s="100"/>
    </row>
    <row r="517" spans="2:20" s="9" customFormat="1" x14ac:dyDescent="0.25">
      <c r="B517" s="53"/>
      <c r="C517" s="17"/>
      <c r="D517" s="17"/>
      <c r="E517" s="17"/>
      <c r="F517" s="66"/>
      <c r="G517" s="17"/>
      <c r="H517" s="59"/>
      <c r="I517" s="17"/>
      <c r="J517" s="59"/>
      <c r="K517" s="28"/>
      <c r="L517" s="29"/>
      <c r="M517" s="30"/>
      <c r="N517" s="26">
        <f t="shared" si="29"/>
        <v>0</v>
      </c>
      <c r="O517" s="31" t="e">
        <f t="shared" si="30"/>
        <v>#DIV/0!</v>
      </c>
      <c r="P517" s="51"/>
      <c r="Q517" s="100"/>
      <c r="R517" s="100"/>
      <c r="S517" s="100"/>
      <c r="T517" s="100"/>
    </row>
    <row r="518" spans="2:20" s="9" customFormat="1" x14ac:dyDescent="0.25">
      <c r="B518" s="53"/>
      <c r="C518" s="17"/>
      <c r="D518" s="17"/>
      <c r="E518" s="17"/>
      <c r="F518" s="66"/>
      <c r="G518" s="17"/>
      <c r="H518" s="59"/>
      <c r="I518" s="17"/>
      <c r="J518" s="59"/>
      <c r="K518" s="28"/>
      <c r="L518" s="29"/>
      <c r="M518" s="30"/>
      <c r="N518" s="26">
        <f t="shared" si="29"/>
        <v>0</v>
      </c>
      <c r="O518" s="31" t="e">
        <f t="shared" si="30"/>
        <v>#DIV/0!</v>
      </c>
      <c r="P518" s="51"/>
      <c r="Q518" s="100"/>
      <c r="R518" s="100"/>
      <c r="S518" s="100"/>
      <c r="T518" s="100"/>
    </row>
    <row r="519" spans="2:20" s="9" customFormat="1" x14ac:dyDescent="0.25">
      <c r="B519" s="53"/>
      <c r="C519" s="17"/>
      <c r="D519" s="17"/>
      <c r="E519" s="17"/>
      <c r="F519" s="66"/>
      <c r="G519" s="17"/>
      <c r="H519" s="59"/>
      <c r="I519" s="17"/>
      <c r="J519" s="59"/>
      <c r="K519" s="28"/>
      <c r="L519" s="29"/>
      <c r="M519" s="30"/>
      <c r="N519" s="26">
        <f t="shared" si="29"/>
        <v>0</v>
      </c>
      <c r="O519" s="31" t="e">
        <f t="shared" si="30"/>
        <v>#DIV/0!</v>
      </c>
      <c r="P519" s="51"/>
      <c r="Q519" s="100"/>
      <c r="R519" s="100"/>
      <c r="S519" s="100"/>
      <c r="T519" s="100"/>
    </row>
    <row r="520" spans="2:20" s="9" customFormat="1" x14ac:dyDescent="0.25">
      <c r="B520" s="53"/>
      <c r="C520" s="17"/>
      <c r="D520" s="17"/>
      <c r="E520" s="17"/>
      <c r="F520" s="66"/>
      <c r="G520" s="17"/>
      <c r="H520" s="59"/>
      <c r="I520" s="17"/>
      <c r="J520" s="59"/>
      <c r="K520" s="28"/>
      <c r="L520" s="29"/>
      <c r="M520" s="30"/>
      <c r="N520" s="26">
        <f t="shared" si="29"/>
        <v>0</v>
      </c>
      <c r="O520" s="31" t="e">
        <f t="shared" si="30"/>
        <v>#DIV/0!</v>
      </c>
      <c r="P520" s="51"/>
      <c r="Q520" s="100"/>
      <c r="R520" s="100"/>
      <c r="S520" s="100"/>
      <c r="T520" s="100"/>
    </row>
    <row r="521" spans="2:20" s="9" customFormat="1" x14ac:dyDescent="0.25">
      <c r="B521" s="53"/>
      <c r="C521" s="17"/>
      <c r="D521" s="17"/>
      <c r="E521" s="17"/>
      <c r="F521" s="66"/>
      <c r="G521" s="17"/>
      <c r="H521" s="59"/>
      <c r="I521" s="17"/>
      <c r="J521" s="59"/>
      <c r="K521" s="28"/>
      <c r="L521" s="29"/>
      <c r="M521" s="30"/>
      <c r="N521" s="26">
        <f t="shared" si="29"/>
        <v>0</v>
      </c>
      <c r="O521" s="31" t="e">
        <f t="shared" si="30"/>
        <v>#DIV/0!</v>
      </c>
      <c r="P521" s="51"/>
      <c r="Q521" s="100"/>
      <c r="R521" s="100"/>
      <c r="S521" s="100"/>
      <c r="T521" s="100"/>
    </row>
    <row r="522" spans="2:20" s="9" customFormat="1" x14ac:dyDescent="0.25">
      <c r="B522" s="53"/>
      <c r="C522" s="17"/>
      <c r="D522" s="17"/>
      <c r="E522" s="17"/>
      <c r="F522" s="66"/>
      <c r="G522" s="17"/>
      <c r="H522" s="59"/>
      <c r="I522" s="17"/>
      <c r="J522" s="59"/>
      <c r="K522" s="28"/>
      <c r="L522" s="29"/>
      <c r="M522" s="30"/>
      <c r="N522" s="26">
        <f t="shared" si="29"/>
        <v>0</v>
      </c>
      <c r="O522" s="31" t="e">
        <f t="shared" si="30"/>
        <v>#DIV/0!</v>
      </c>
      <c r="P522" s="51"/>
      <c r="Q522" s="100"/>
      <c r="R522" s="100"/>
      <c r="S522" s="100"/>
      <c r="T522" s="100"/>
    </row>
    <row r="523" spans="2:20" s="9" customFormat="1" x14ac:dyDescent="0.25">
      <c r="B523" s="53"/>
      <c r="C523" s="17"/>
      <c r="D523" s="17"/>
      <c r="E523" s="17"/>
      <c r="F523" s="66"/>
      <c r="G523" s="17"/>
      <c r="H523" s="59"/>
      <c r="I523" s="17"/>
      <c r="J523" s="59"/>
      <c r="K523" s="28"/>
      <c r="L523" s="29"/>
      <c r="M523" s="30"/>
      <c r="N523" s="26">
        <f t="shared" si="29"/>
        <v>0</v>
      </c>
      <c r="O523" s="31" t="e">
        <f t="shared" si="30"/>
        <v>#DIV/0!</v>
      </c>
      <c r="P523" s="51"/>
      <c r="Q523" s="100"/>
      <c r="R523" s="100"/>
      <c r="S523" s="100"/>
      <c r="T523" s="100"/>
    </row>
    <row r="524" spans="2:20" s="9" customFormat="1" x14ac:dyDescent="0.25">
      <c r="B524" s="53"/>
      <c r="C524" s="17"/>
      <c r="D524" s="17"/>
      <c r="E524" s="17"/>
      <c r="F524" s="66"/>
      <c r="G524" s="17"/>
      <c r="H524" s="59"/>
      <c r="I524" s="17"/>
      <c r="J524" s="59"/>
      <c r="K524" s="28"/>
      <c r="L524" s="29"/>
      <c r="M524" s="30"/>
      <c r="N524" s="26">
        <f t="shared" si="29"/>
        <v>0</v>
      </c>
      <c r="O524" s="31" t="e">
        <f t="shared" si="30"/>
        <v>#DIV/0!</v>
      </c>
      <c r="P524" s="51"/>
      <c r="Q524" s="100"/>
      <c r="R524" s="100"/>
      <c r="S524" s="100"/>
      <c r="T524" s="100"/>
    </row>
    <row r="525" spans="2:20" s="9" customFormat="1" x14ac:dyDescent="0.25">
      <c r="B525" s="53"/>
      <c r="C525" s="17"/>
      <c r="D525" s="17"/>
      <c r="E525" s="17"/>
      <c r="F525" s="66"/>
      <c r="G525" s="17"/>
      <c r="H525" s="59"/>
      <c r="I525" s="17"/>
      <c r="J525" s="59"/>
      <c r="K525" s="28"/>
      <c r="L525" s="29"/>
      <c r="M525" s="30"/>
      <c r="N525" s="26">
        <f t="shared" si="29"/>
        <v>0</v>
      </c>
      <c r="O525" s="31" t="e">
        <f t="shared" si="30"/>
        <v>#DIV/0!</v>
      </c>
      <c r="P525" s="51"/>
      <c r="Q525" s="100"/>
      <c r="R525" s="100"/>
      <c r="S525" s="100"/>
      <c r="T525" s="100"/>
    </row>
    <row r="526" spans="2:20" s="9" customFormat="1" x14ac:dyDescent="0.25">
      <c r="B526" s="53"/>
      <c r="C526" s="17"/>
      <c r="D526" s="17"/>
      <c r="E526" s="17"/>
      <c r="F526" s="66"/>
      <c r="G526" s="17"/>
      <c r="H526" s="59"/>
      <c r="I526" s="17"/>
      <c r="J526" s="59"/>
      <c r="K526" s="28"/>
      <c r="L526" s="29"/>
      <c r="M526" s="30"/>
      <c r="N526" s="26">
        <f t="shared" si="29"/>
        <v>0</v>
      </c>
      <c r="O526" s="31" t="e">
        <f t="shared" si="30"/>
        <v>#DIV/0!</v>
      </c>
      <c r="P526" s="51"/>
      <c r="Q526" s="100"/>
      <c r="R526" s="100"/>
      <c r="S526" s="100"/>
      <c r="T526" s="100"/>
    </row>
    <row r="527" spans="2:20" s="9" customFormat="1" x14ac:dyDescent="0.25">
      <c r="B527" s="53"/>
      <c r="C527" s="17"/>
      <c r="D527" s="17"/>
      <c r="E527" s="17"/>
      <c r="F527" s="66"/>
      <c r="G527" s="17"/>
      <c r="H527" s="59"/>
      <c r="I527" s="17"/>
      <c r="J527" s="59"/>
      <c r="K527" s="28"/>
      <c r="L527" s="29"/>
      <c r="M527" s="30"/>
      <c r="N527" s="26">
        <f t="shared" si="29"/>
        <v>0</v>
      </c>
      <c r="O527" s="31" t="e">
        <f t="shared" si="30"/>
        <v>#DIV/0!</v>
      </c>
      <c r="P527" s="51"/>
      <c r="Q527" s="100"/>
      <c r="R527" s="100"/>
      <c r="S527" s="100"/>
      <c r="T527" s="100"/>
    </row>
    <row r="528" spans="2:20" s="9" customFormat="1" x14ac:dyDescent="0.25">
      <c r="B528" s="53"/>
      <c r="C528" s="17"/>
      <c r="D528" s="17"/>
      <c r="E528" s="17"/>
      <c r="F528" s="66"/>
      <c r="G528" s="17"/>
      <c r="H528" s="59"/>
      <c r="I528" s="17"/>
      <c r="J528" s="59"/>
      <c r="K528" s="28"/>
      <c r="L528" s="29"/>
      <c r="M528" s="30"/>
      <c r="N528" s="26">
        <f t="shared" si="29"/>
        <v>0</v>
      </c>
      <c r="O528" s="31" t="e">
        <f t="shared" si="30"/>
        <v>#DIV/0!</v>
      </c>
      <c r="P528" s="51"/>
      <c r="Q528" s="100"/>
      <c r="R528" s="100"/>
      <c r="S528" s="100"/>
      <c r="T528" s="100"/>
    </row>
    <row r="529" spans="2:20" s="9" customFormat="1" x14ac:dyDescent="0.25">
      <c r="B529" s="53"/>
      <c r="C529" s="17"/>
      <c r="D529" s="17"/>
      <c r="E529" s="17"/>
      <c r="F529" s="66"/>
      <c r="G529" s="17"/>
      <c r="H529" s="59"/>
      <c r="I529" s="17"/>
      <c r="J529" s="59"/>
      <c r="K529" s="28"/>
      <c r="L529" s="29"/>
      <c r="M529" s="30"/>
      <c r="N529" s="26">
        <f t="shared" si="29"/>
        <v>0</v>
      </c>
      <c r="O529" s="31" t="e">
        <f t="shared" si="30"/>
        <v>#DIV/0!</v>
      </c>
      <c r="P529" s="51"/>
      <c r="Q529" s="100"/>
      <c r="R529" s="100"/>
      <c r="S529" s="100"/>
      <c r="T529" s="100"/>
    </row>
    <row r="530" spans="2:20" s="9" customFormat="1" x14ac:dyDescent="0.25">
      <c r="B530" s="53"/>
      <c r="C530" s="17"/>
      <c r="D530" s="17"/>
      <c r="E530" s="17"/>
      <c r="F530" s="66"/>
      <c r="G530" s="17"/>
      <c r="H530" s="59"/>
      <c r="I530" s="17"/>
      <c r="J530" s="59"/>
      <c r="K530" s="28"/>
      <c r="L530" s="29"/>
      <c r="M530" s="30"/>
      <c r="N530" s="26">
        <f t="shared" si="29"/>
        <v>0</v>
      </c>
      <c r="O530" s="31" t="e">
        <f t="shared" si="30"/>
        <v>#DIV/0!</v>
      </c>
      <c r="P530" s="51"/>
      <c r="Q530" s="100"/>
      <c r="R530" s="100"/>
      <c r="S530" s="100"/>
      <c r="T530" s="100"/>
    </row>
    <row r="531" spans="2:20" s="9" customFormat="1" x14ac:dyDescent="0.25">
      <c r="B531" s="53"/>
      <c r="C531" s="17"/>
      <c r="D531" s="17"/>
      <c r="E531" s="17"/>
      <c r="F531" s="66"/>
      <c r="G531" s="17"/>
      <c r="H531" s="59"/>
      <c r="I531" s="17"/>
      <c r="J531" s="59"/>
      <c r="K531" s="28"/>
      <c r="L531" s="29"/>
      <c r="M531" s="30"/>
      <c r="N531" s="26">
        <f t="shared" si="29"/>
        <v>0</v>
      </c>
      <c r="O531" s="31" t="e">
        <f t="shared" si="30"/>
        <v>#DIV/0!</v>
      </c>
      <c r="P531" s="51"/>
      <c r="Q531" s="100"/>
      <c r="R531" s="100"/>
      <c r="S531" s="100"/>
      <c r="T531" s="100"/>
    </row>
    <row r="532" spans="2:20" s="9" customFormat="1" x14ac:dyDescent="0.25">
      <c r="B532" s="53"/>
      <c r="C532" s="17"/>
      <c r="D532" s="17"/>
      <c r="E532" s="17"/>
      <c r="F532" s="66"/>
      <c r="G532" s="17"/>
      <c r="H532" s="59"/>
      <c r="I532" s="17"/>
      <c r="J532" s="59"/>
      <c r="K532" s="28"/>
      <c r="L532" s="29"/>
      <c r="M532" s="30"/>
      <c r="N532" s="26">
        <f t="shared" si="29"/>
        <v>0</v>
      </c>
      <c r="O532" s="31" t="e">
        <f t="shared" si="30"/>
        <v>#DIV/0!</v>
      </c>
      <c r="P532" s="51"/>
      <c r="Q532" s="100"/>
      <c r="R532" s="100"/>
      <c r="S532" s="100"/>
      <c r="T532" s="100"/>
    </row>
    <row r="533" spans="2:20" s="9" customFormat="1" x14ac:dyDescent="0.25">
      <c r="B533" s="53"/>
      <c r="C533" s="17"/>
      <c r="D533" s="17"/>
      <c r="E533" s="17"/>
      <c r="F533" s="66"/>
      <c r="G533" s="17"/>
      <c r="H533" s="59"/>
      <c r="I533" s="17"/>
      <c r="J533" s="59"/>
      <c r="K533" s="28"/>
      <c r="L533" s="29"/>
      <c r="M533" s="30"/>
      <c r="N533" s="26">
        <f t="shared" si="29"/>
        <v>0</v>
      </c>
      <c r="O533" s="31" t="e">
        <f t="shared" si="30"/>
        <v>#DIV/0!</v>
      </c>
      <c r="P533" s="51"/>
      <c r="Q533" s="100"/>
      <c r="R533" s="100"/>
      <c r="S533" s="100"/>
      <c r="T533" s="100"/>
    </row>
    <row r="534" spans="2:20" s="9" customFormat="1" x14ac:dyDescent="0.25">
      <c r="B534" s="53"/>
      <c r="C534" s="17"/>
      <c r="D534" s="17"/>
      <c r="E534" s="17"/>
      <c r="F534" s="66"/>
      <c r="G534" s="17"/>
      <c r="H534" s="59"/>
      <c r="I534" s="17"/>
      <c r="J534" s="59"/>
      <c r="K534" s="28"/>
      <c r="L534" s="29"/>
      <c r="M534" s="30"/>
      <c r="N534" s="26">
        <f t="shared" si="29"/>
        <v>0</v>
      </c>
      <c r="O534" s="31" t="e">
        <f t="shared" si="30"/>
        <v>#DIV/0!</v>
      </c>
      <c r="P534" s="51"/>
      <c r="Q534" s="100"/>
      <c r="R534" s="100"/>
      <c r="S534" s="100"/>
      <c r="T534" s="100"/>
    </row>
    <row r="535" spans="2:20" s="9" customFormat="1" x14ac:dyDescent="0.25">
      <c r="B535" s="53"/>
      <c r="C535" s="17"/>
      <c r="D535" s="17"/>
      <c r="E535" s="17"/>
      <c r="F535" s="66"/>
      <c r="G535" s="17"/>
      <c r="H535" s="59"/>
      <c r="I535" s="17"/>
      <c r="J535" s="59"/>
      <c r="K535" s="28"/>
      <c r="L535" s="29"/>
      <c r="M535" s="30"/>
      <c r="N535" s="26">
        <f t="shared" si="29"/>
        <v>0</v>
      </c>
      <c r="O535" s="31" t="e">
        <f t="shared" si="30"/>
        <v>#DIV/0!</v>
      </c>
      <c r="P535" s="51"/>
      <c r="Q535" s="100"/>
      <c r="R535" s="100"/>
      <c r="S535" s="100"/>
      <c r="T535" s="100"/>
    </row>
    <row r="536" spans="2:20" s="9" customFormat="1" x14ac:dyDescent="0.25">
      <c r="B536" s="53"/>
      <c r="C536" s="17"/>
      <c r="D536" s="17"/>
      <c r="E536" s="17"/>
      <c r="F536" s="66"/>
      <c r="G536" s="17"/>
      <c r="H536" s="59"/>
      <c r="I536" s="17"/>
      <c r="J536" s="59"/>
      <c r="K536" s="28"/>
      <c r="L536" s="29"/>
      <c r="M536" s="30"/>
      <c r="N536" s="26">
        <f t="shared" si="29"/>
        <v>0</v>
      </c>
      <c r="O536" s="31" t="e">
        <f t="shared" si="30"/>
        <v>#DIV/0!</v>
      </c>
      <c r="P536" s="51"/>
      <c r="Q536" s="100"/>
      <c r="R536" s="100"/>
      <c r="S536" s="100"/>
      <c r="T536" s="100"/>
    </row>
    <row r="537" spans="2:20" s="9" customFormat="1" x14ac:dyDescent="0.25">
      <c r="B537" s="53"/>
      <c r="C537" s="17"/>
      <c r="D537" s="17"/>
      <c r="E537" s="17"/>
      <c r="F537" s="66"/>
      <c r="G537" s="17"/>
      <c r="H537" s="59"/>
      <c r="I537" s="17"/>
      <c r="J537" s="59"/>
      <c r="K537" s="28"/>
      <c r="L537" s="29"/>
      <c r="M537" s="30"/>
      <c r="N537" s="26">
        <f t="shared" si="29"/>
        <v>0</v>
      </c>
      <c r="O537" s="31" t="e">
        <f t="shared" si="30"/>
        <v>#DIV/0!</v>
      </c>
      <c r="P537" s="51"/>
      <c r="Q537" s="100"/>
      <c r="R537" s="100"/>
      <c r="S537" s="100"/>
      <c r="T537" s="100"/>
    </row>
    <row r="538" spans="2:20" s="9" customFormat="1" x14ac:dyDescent="0.25">
      <c r="B538" s="53"/>
      <c r="C538" s="17"/>
      <c r="D538" s="17"/>
      <c r="E538" s="17"/>
      <c r="F538" s="66"/>
      <c r="G538" s="17"/>
      <c r="H538" s="59"/>
      <c r="I538" s="17"/>
      <c r="J538" s="59"/>
      <c r="K538" s="28"/>
      <c r="L538" s="29"/>
      <c r="M538" s="30"/>
      <c r="N538" s="26">
        <f t="shared" si="29"/>
        <v>0</v>
      </c>
      <c r="O538" s="31" t="e">
        <f t="shared" si="30"/>
        <v>#DIV/0!</v>
      </c>
      <c r="P538" s="51"/>
      <c r="Q538" s="100"/>
      <c r="R538" s="100"/>
      <c r="S538" s="100"/>
      <c r="T538" s="100"/>
    </row>
    <row r="539" spans="2:20" s="9" customFormat="1" x14ac:dyDescent="0.25">
      <c r="B539" s="53"/>
      <c r="C539" s="17"/>
      <c r="D539" s="17"/>
      <c r="E539" s="17"/>
      <c r="F539" s="66"/>
      <c r="G539" s="17"/>
      <c r="H539" s="59"/>
      <c r="I539" s="17"/>
      <c r="J539" s="59"/>
      <c r="K539" s="28"/>
      <c r="L539" s="29"/>
      <c r="M539" s="30"/>
      <c r="N539" s="26">
        <f t="shared" si="29"/>
        <v>0</v>
      </c>
      <c r="O539" s="31" t="e">
        <f t="shared" si="30"/>
        <v>#DIV/0!</v>
      </c>
      <c r="P539" s="51"/>
      <c r="Q539" s="100"/>
      <c r="R539" s="100"/>
      <c r="S539" s="100"/>
      <c r="T539" s="100"/>
    </row>
    <row r="540" spans="2:20" s="9" customFormat="1" x14ac:dyDescent="0.25">
      <c r="B540" s="53"/>
      <c r="C540" s="17"/>
      <c r="D540" s="17"/>
      <c r="E540" s="17"/>
      <c r="F540" s="66"/>
      <c r="G540" s="17"/>
      <c r="H540" s="59"/>
      <c r="I540" s="17"/>
      <c r="J540" s="59"/>
      <c r="K540" s="28"/>
      <c r="L540" s="29"/>
      <c r="M540" s="30"/>
      <c r="N540" s="26">
        <f t="shared" si="29"/>
        <v>0</v>
      </c>
      <c r="O540" s="31" t="e">
        <f t="shared" si="30"/>
        <v>#DIV/0!</v>
      </c>
      <c r="P540" s="51"/>
      <c r="Q540" s="100"/>
      <c r="R540" s="100"/>
      <c r="S540" s="100"/>
      <c r="T540" s="100"/>
    </row>
    <row r="541" spans="2:20" s="9" customFormat="1" x14ac:dyDescent="0.25">
      <c r="B541" s="53"/>
      <c r="C541" s="17"/>
      <c r="D541" s="17"/>
      <c r="E541" s="17"/>
      <c r="F541" s="66"/>
      <c r="G541" s="17"/>
      <c r="H541" s="59"/>
      <c r="I541" s="17"/>
      <c r="J541" s="59"/>
      <c r="K541" s="28"/>
      <c r="L541" s="29"/>
      <c r="M541" s="30"/>
      <c r="N541" s="26">
        <f t="shared" si="29"/>
        <v>0</v>
      </c>
      <c r="O541" s="31" t="e">
        <f t="shared" si="30"/>
        <v>#DIV/0!</v>
      </c>
      <c r="P541" s="51"/>
      <c r="Q541" s="100"/>
      <c r="R541" s="100"/>
      <c r="S541" s="100"/>
      <c r="T541" s="100"/>
    </row>
    <row r="542" spans="2:20" s="9" customFormat="1" x14ac:dyDescent="0.25">
      <c r="B542" s="53"/>
      <c r="C542" s="17"/>
      <c r="D542" s="17"/>
      <c r="E542" s="17"/>
      <c r="F542" s="66"/>
      <c r="G542" s="17"/>
      <c r="H542" s="59"/>
      <c r="I542" s="17"/>
      <c r="J542" s="59"/>
      <c r="K542" s="28"/>
      <c r="L542" s="29"/>
      <c r="M542" s="30"/>
      <c r="N542" s="26">
        <f t="shared" si="29"/>
        <v>0</v>
      </c>
      <c r="O542" s="31" t="e">
        <f t="shared" si="30"/>
        <v>#DIV/0!</v>
      </c>
      <c r="P542" s="51"/>
      <c r="Q542" s="100"/>
      <c r="R542" s="100"/>
      <c r="S542" s="100"/>
      <c r="T542" s="100"/>
    </row>
    <row r="543" spans="2:20" s="9" customFormat="1" x14ac:dyDescent="0.25">
      <c r="B543" s="53"/>
      <c r="C543" s="17"/>
      <c r="D543" s="17"/>
      <c r="E543" s="17"/>
      <c r="F543" s="66"/>
      <c r="G543" s="17"/>
      <c r="H543" s="59"/>
      <c r="I543" s="17"/>
      <c r="J543" s="59"/>
      <c r="K543" s="28"/>
      <c r="L543" s="29"/>
      <c r="M543" s="30"/>
      <c r="N543" s="26">
        <f t="shared" si="29"/>
        <v>0</v>
      </c>
      <c r="O543" s="31" t="e">
        <f t="shared" si="30"/>
        <v>#DIV/0!</v>
      </c>
      <c r="P543" s="51"/>
      <c r="Q543" s="100"/>
      <c r="R543" s="100"/>
      <c r="S543" s="100"/>
      <c r="T543" s="100"/>
    </row>
    <row r="544" spans="2:20" s="9" customFormat="1" x14ac:dyDescent="0.25">
      <c r="B544" s="53"/>
      <c r="C544" s="17"/>
      <c r="D544" s="17"/>
      <c r="E544" s="17"/>
      <c r="F544" s="66"/>
      <c r="G544" s="17"/>
      <c r="H544" s="59"/>
      <c r="I544" s="17"/>
      <c r="J544" s="59"/>
      <c r="K544" s="28"/>
      <c r="L544" s="29"/>
      <c r="M544" s="30"/>
      <c r="N544" s="26">
        <f t="shared" si="29"/>
        <v>0</v>
      </c>
      <c r="O544" s="31" t="e">
        <f t="shared" si="30"/>
        <v>#DIV/0!</v>
      </c>
      <c r="P544" s="51"/>
      <c r="Q544" s="100"/>
      <c r="R544" s="100"/>
      <c r="S544" s="100"/>
      <c r="T544" s="100"/>
    </row>
    <row r="545" spans="2:20" s="9" customFormat="1" x14ac:dyDescent="0.25">
      <c r="B545" s="53"/>
      <c r="C545" s="17"/>
      <c r="D545" s="17"/>
      <c r="E545" s="17"/>
      <c r="F545" s="66"/>
      <c r="G545" s="17"/>
      <c r="H545" s="59"/>
      <c r="I545" s="17"/>
      <c r="J545" s="59"/>
      <c r="K545" s="28"/>
      <c r="L545" s="29"/>
      <c r="M545" s="30"/>
      <c r="N545" s="26">
        <f t="shared" si="29"/>
        <v>0</v>
      </c>
      <c r="O545" s="31" t="e">
        <f t="shared" si="30"/>
        <v>#DIV/0!</v>
      </c>
      <c r="P545" s="51"/>
      <c r="Q545" s="100"/>
      <c r="R545" s="100"/>
      <c r="S545" s="100"/>
      <c r="T545" s="100"/>
    </row>
    <row r="546" spans="2:20" s="9" customFormat="1" x14ac:dyDescent="0.25">
      <c r="B546" s="53"/>
      <c r="C546" s="17"/>
      <c r="D546" s="17"/>
      <c r="E546" s="17"/>
      <c r="F546" s="66"/>
      <c r="G546" s="17"/>
      <c r="H546" s="59"/>
      <c r="I546" s="17"/>
      <c r="J546" s="59"/>
      <c r="K546" s="28"/>
      <c r="L546" s="29"/>
      <c r="M546" s="30"/>
      <c r="N546" s="26">
        <f t="shared" si="29"/>
        <v>0</v>
      </c>
      <c r="O546" s="31" t="e">
        <f t="shared" si="30"/>
        <v>#DIV/0!</v>
      </c>
      <c r="P546" s="51"/>
      <c r="Q546" s="100"/>
      <c r="R546" s="100"/>
      <c r="S546" s="100"/>
      <c r="T546" s="100"/>
    </row>
    <row r="547" spans="2:20" s="9" customFormat="1" x14ac:dyDescent="0.25">
      <c r="B547" s="53"/>
      <c r="C547" s="17"/>
      <c r="D547" s="17"/>
      <c r="E547" s="17"/>
      <c r="F547" s="66"/>
      <c r="G547" s="17"/>
      <c r="H547" s="59"/>
      <c r="I547" s="17"/>
      <c r="J547" s="59"/>
      <c r="K547" s="28"/>
      <c r="L547" s="29"/>
      <c r="M547" s="30"/>
      <c r="N547" s="26">
        <f t="shared" si="29"/>
        <v>0</v>
      </c>
      <c r="O547" s="31" t="e">
        <f t="shared" si="30"/>
        <v>#DIV/0!</v>
      </c>
      <c r="P547" s="51"/>
      <c r="Q547" s="100"/>
      <c r="R547" s="100"/>
      <c r="S547" s="100"/>
      <c r="T547" s="100"/>
    </row>
    <row r="548" spans="2:20" s="9" customFormat="1" x14ac:dyDescent="0.25">
      <c r="B548" s="53"/>
      <c r="C548" s="17"/>
      <c r="D548" s="17"/>
      <c r="E548" s="17"/>
      <c r="F548" s="66"/>
      <c r="G548" s="17"/>
      <c r="H548" s="59"/>
      <c r="I548" s="17"/>
      <c r="J548" s="59"/>
      <c r="K548" s="28"/>
      <c r="L548" s="29"/>
      <c r="M548" s="30"/>
      <c r="N548" s="26">
        <f t="shared" si="29"/>
        <v>0</v>
      </c>
      <c r="O548" s="31" t="e">
        <f t="shared" si="30"/>
        <v>#DIV/0!</v>
      </c>
      <c r="P548" s="51"/>
      <c r="Q548" s="100"/>
      <c r="R548" s="100"/>
      <c r="S548" s="100"/>
      <c r="T548" s="100"/>
    </row>
    <row r="549" spans="2:20" s="9" customFormat="1" x14ac:dyDescent="0.25">
      <c r="B549" s="53"/>
      <c r="C549" s="17"/>
      <c r="D549" s="17"/>
      <c r="E549" s="17"/>
      <c r="F549" s="66"/>
      <c r="G549" s="17"/>
      <c r="H549" s="59"/>
      <c r="I549" s="17"/>
      <c r="J549" s="59"/>
      <c r="K549" s="28"/>
      <c r="L549" s="29"/>
      <c r="M549" s="30"/>
      <c r="N549" s="26">
        <f t="shared" si="29"/>
        <v>0</v>
      </c>
      <c r="O549" s="31" t="e">
        <f t="shared" si="30"/>
        <v>#DIV/0!</v>
      </c>
      <c r="P549" s="51"/>
      <c r="Q549" s="100"/>
      <c r="R549" s="100"/>
      <c r="S549" s="100"/>
      <c r="T549" s="100"/>
    </row>
    <row r="550" spans="2:20" s="9" customFormat="1" x14ac:dyDescent="0.25">
      <c r="B550" s="53"/>
      <c r="C550" s="17"/>
      <c r="D550" s="17"/>
      <c r="E550" s="17"/>
      <c r="F550" s="66"/>
      <c r="G550" s="17"/>
      <c r="H550" s="59"/>
      <c r="I550" s="17"/>
      <c r="J550" s="59"/>
      <c r="K550" s="28"/>
      <c r="L550" s="29"/>
      <c r="M550" s="30"/>
      <c r="N550" s="26">
        <f t="shared" si="29"/>
        <v>0</v>
      </c>
      <c r="O550" s="31" t="e">
        <f t="shared" si="30"/>
        <v>#DIV/0!</v>
      </c>
      <c r="P550" s="51"/>
      <c r="Q550" s="100"/>
      <c r="R550" s="100"/>
      <c r="S550" s="100"/>
      <c r="T550" s="100"/>
    </row>
    <row r="551" spans="2:20" s="9" customFormat="1" x14ac:dyDescent="0.25">
      <c r="B551" s="53"/>
      <c r="C551" s="17"/>
      <c r="D551" s="17"/>
      <c r="E551" s="17"/>
      <c r="F551" s="66"/>
      <c r="G551" s="17"/>
      <c r="H551" s="59"/>
      <c r="I551" s="17"/>
      <c r="J551" s="59"/>
      <c r="K551" s="28"/>
      <c r="L551" s="29"/>
      <c r="M551" s="30"/>
      <c r="N551" s="26">
        <f t="shared" si="29"/>
        <v>0</v>
      </c>
      <c r="O551" s="31" t="e">
        <f t="shared" si="30"/>
        <v>#DIV/0!</v>
      </c>
      <c r="P551" s="51"/>
      <c r="Q551" s="100"/>
      <c r="R551" s="100"/>
      <c r="S551" s="100"/>
      <c r="T551" s="100"/>
    </row>
    <row r="552" spans="2:20" s="9" customFormat="1" x14ac:dyDescent="0.25">
      <c r="B552" s="53"/>
      <c r="C552" s="17"/>
      <c r="D552" s="17"/>
      <c r="E552" s="17"/>
      <c r="F552" s="66"/>
      <c r="G552" s="17"/>
      <c r="H552" s="59"/>
      <c r="I552" s="17"/>
      <c r="J552" s="59"/>
      <c r="K552" s="28"/>
      <c r="L552" s="29"/>
      <c r="M552" s="30"/>
      <c r="N552" s="26">
        <f t="shared" si="29"/>
        <v>0</v>
      </c>
      <c r="O552" s="31" t="e">
        <f t="shared" si="30"/>
        <v>#DIV/0!</v>
      </c>
      <c r="P552" s="51"/>
      <c r="Q552" s="100"/>
      <c r="R552" s="100"/>
      <c r="S552" s="100"/>
      <c r="T552" s="100"/>
    </row>
    <row r="553" spans="2:20" s="9" customFormat="1" x14ac:dyDescent="0.25">
      <c r="B553" s="53"/>
      <c r="C553" s="17"/>
      <c r="D553" s="17"/>
      <c r="E553" s="17"/>
      <c r="F553" s="66"/>
      <c r="G553" s="17"/>
      <c r="H553" s="59"/>
      <c r="I553" s="17"/>
      <c r="J553" s="59"/>
      <c r="K553" s="28"/>
      <c r="L553" s="29"/>
      <c r="M553" s="30"/>
      <c r="N553" s="26">
        <f t="shared" si="29"/>
        <v>0</v>
      </c>
      <c r="O553" s="31" t="e">
        <f t="shared" si="30"/>
        <v>#DIV/0!</v>
      </c>
      <c r="P553" s="51"/>
      <c r="Q553" s="100"/>
      <c r="R553" s="100"/>
      <c r="S553" s="100"/>
      <c r="T553" s="100"/>
    </row>
    <row r="554" spans="2:20" s="9" customFormat="1" x14ac:dyDescent="0.25">
      <c r="B554" s="53"/>
      <c r="C554" s="17"/>
      <c r="D554" s="17"/>
      <c r="E554" s="17"/>
      <c r="F554" s="66"/>
      <c r="G554" s="17"/>
      <c r="H554" s="59"/>
      <c r="I554" s="17"/>
      <c r="J554" s="59"/>
      <c r="K554" s="28"/>
      <c r="L554" s="29"/>
      <c r="M554" s="30"/>
      <c r="N554" s="26">
        <f t="shared" si="29"/>
        <v>0</v>
      </c>
      <c r="O554" s="31" t="e">
        <f t="shared" si="30"/>
        <v>#DIV/0!</v>
      </c>
      <c r="P554" s="51"/>
      <c r="Q554" s="100"/>
      <c r="R554" s="100"/>
      <c r="S554" s="100"/>
      <c r="T554" s="100"/>
    </row>
    <row r="555" spans="2:20" s="9" customFormat="1" x14ac:dyDescent="0.25">
      <c r="B555" s="53"/>
      <c r="C555" s="17"/>
      <c r="D555" s="17"/>
      <c r="E555" s="17"/>
      <c r="F555" s="66"/>
      <c r="G555" s="17"/>
      <c r="H555" s="59"/>
      <c r="I555" s="17"/>
      <c r="J555" s="59"/>
      <c r="K555" s="28"/>
      <c r="L555" s="29"/>
      <c r="M555" s="30"/>
      <c r="N555" s="26">
        <f t="shared" si="29"/>
        <v>0</v>
      </c>
      <c r="O555" s="31" t="e">
        <f t="shared" si="30"/>
        <v>#DIV/0!</v>
      </c>
      <c r="P555" s="51"/>
      <c r="Q555" s="100"/>
      <c r="R555" s="100"/>
      <c r="S555" s="100"/>
      <c r="T555" s="100"/>
    </row>
    <row r="556" spans="2:20" s="9" customFormat="1" x14ac:dyDescent="0.25">
      <c r="B556" s="53"/>
      <c r="C556" s="17"/>
      <c r="D556" s="17"/>
      <c r="E556" s="17"/>
      <c r="F556" s="66"/>
      <c r="G556" s="17"/>
      <c r="H556" s="59"/>
      <c r="I556" s="17"/>
      <c r="J556" s="59"/>
      <c r="K556" s="28"/>
      <c r="L556" s="29"/>
      <c r="M556" s="30"/>
      <c r="N556" s="26">
        <f t="shared" si="29"/>
        <v>0</v>
      </c>
      <c r="O556" s="31" t="e">
        <f t="shared" si="30"/>
        <v>#DIV/0!</v>
      </c>
      <c r="P556" s="51"/>
      <c r="Q556" s="100"/>
      <c r="R556" s="100"/>
      <c r="S556" s="100"/>
      <c r="T556" s="100"/>
    </row>
    <row r="557" spans="2:20" s="9" customFormat="1" x14ac:dyDescent="0.25">
      <c r="B557" s="53"/>
      <c r="C557" s="17"/>
      <c r="D557" s="17"/>
      <c r="E557" s="17"/>
      <c r="F557" s="66"/>
      <c r="G557" s="17"/>
      <c r="H557" s="59"/>
      <c r="I557" s="17"/>
      <c r="J557" s="59"/>
      <c r="K557" s="28"/>
      <c r="L557" s="29"/>
      <c r="M557" s="30"/>
      <c r="N557" s="26">
        <f t="shared" si="29"/>
        <v>0</v>
      </c>
      <c r="O557" s="31" t="e">
        <f t="shared" si="30"/>
        <v>#DIV/0!</v>
      </c>
      <c r="P557" s="51"/>
      <c r="Q557" s="100"/>
      <c r="R557" s="100"/>
      <c r="S557" s="100"/>
      <c r="T557" s="100"/>
    </row>
    <row r="558" spans="2:20" s="9" customFormat="1" x14ac:dyDescent="0.25">
      <c r="B558" s="53"/>
      <c r="C558" s="17"/>
      <c r="D558" s="17"/>
      <c r="E558" s="17"/>
      <c r="F558" s="66"/>
      <c r="G558" s="17"/>
      <c r="H558" s="59"/>
      <c r="I558" s="17"/>
      <c r="J558" s="59"/>
      <c r="K558" s="28"/>
      <c r="L558" s="29"/>
      <c r="M558" s="30"/>
      <c r="N558" s="26">
        <f t="shared" si="29"/>
        <v>0</v>
      </c>
      <c r="O558" s="31" t="e">
        <f t="shared" si="30"/>
        <v>#DIV/0!</v>
      </c>
      <c r="P558" s="51"/>
      <c r="Q558" s="100"/>
      <c r="R558" s="100"/>
      <c r="S558" s="100"/>
      <c r="T558" s="100"/>
    </row>
    <row r="559" spans="2:20" s="9" customFormat="1" x14ac:dyDescent="0.25">
      <c r="B559" s="53"/>
      <c r="C559" s="17"/>
      <c r="D559" s="17"/>
      <c r="E559" s="17"/>
      <c r="F559" s="66"/>
      <c r="G559" s="17"/>
      <c r="H559" s="59"/>
      <c r="I559" s="17"/>
      <c r="J559" s="59"/>
      <c r="K559" s="28"/>
      <c r="L559" s="29"/>
      <c r="M559" s="30"/>
      <c r="N559" s="26">
        <f t="shared" ref="N559:N622" si="31">+M559*K559</f>
        <v>0</v>
      </c>
      <c r="O559" s="31" t="e">
        <f t="shared" ref="O559:O622" si="32">+(N559/J559)-1</f>
        <v>#DIV/0!</v>
      </c>
      <c r="P559" s="51"/>
      <c r="Q559" s="100"/>
      <c r="R559" s="100"/>
      <c r="S559" s="100"/>
      <c r="T559" s="100"/>
    </row>
    <row r="560" spans="2:20" s="9" customFormat="1" x14ac:dyDescent="0.25">
      <c r="B560" s="53"/>
      <c r="C560" s="17"/>
      <c r="D560" s="17"/>
      <c r="E560" s="17"/>
      <c r="F560" s="66"/>
      <c r="G560" s="17"/>
      <c r="H560" s="59"/>
      <c r="I560" s="17"/>
      <c r="J560" s="59"/>
      <c r="K560" s="28"/>
      <c r="L560" s="29"/>
      <c r="M560" s="30"/>
      <c r="N560" s="26">
        <f t="shared" si="31"/>
        <v>0</v>
      </c>
      <c r="O560" s="31" t="e">
        <f t="shared" si="32"/>
        <v>#DIV/0!</v>
      </c>
      <c r="P560" s="51"/>
      <c r="Q560" s="100"/>
      <c r="R560" s="100"/>
      <c r="S560" s="100"/>
      <c r="T560" s="100"/>
    </row>
    <row r="561" spans="2:20" s="9" customFormat="1" x14ac:dyDescent="0.25">
      <c r="B561" s="53"/>
      <c r="C561" s="17"/>
      <c r="D561" s="17"/>
      <c r="E561" s="17"/>
      <c r="F561" s="66"/>
      <c r="G561" s="17"/>
      <c r="H561" s="59"/>
      <c r="I561" s="17"/>
      <c r="J561" s="59"/>
      <c r="K561" s="28"/>
      <c r="L561" s="29"/>
      <c r="M561" s="30"/>
      <c r="N561" s="26">
        <f t="shared" si="31"/>
        <v>0</v>
      </c>
      <c r="O561" s="31" t="e">
        <f t="shared" si="32"/>
        <v>#DIV/0!</v>
      </c>
      <c r="P561" s="51"/>
      <c r="Q561" s="100"/>
      <c r="R561" s="100"/>
      <c r="S561" s="100"/>
      <c r="T561" s="100"/>
    </row>
    <row r="562" spans="2:20" s="9" customFormat="1" x14ac:dyDescent="0.25">
      <c r="B562" s="53"/>
      <c r="C562" s="17"/>
      <c r="D562" s="17"/>
      <c r="E562" s="17"/>
      <c r="F562" s="66"/>
      <c r="G562" s="17"/>
      <c r="H562" s="59"/>
      <c r="I562" s="17"/>
      <c r="J562" s="59"/>
      <c r="K562" s="28"/>
      <c r="L562" s="29"/>
      <c r="M562" s="30"/>
      <c r="N562" s="26">
        <f t="shared" si="31"/>
        <v>0</v>
      </c>
      <c r="O562" s="31" t="e">
        <f t="shared" si="32"/>
        <v>#DIV/0!</v>
      </c>
      <c r="P562" s="51"/>
      <c r="Q562" s="100"/>
      <c r="R562" s="100"/>
      <c r="S562" s="100"/>
      <c r="T562" s="100"/>
    </row>
    <row r="563" spans="2:20" s="9" customFormat="1" x14ac:dyDescent="0.25">
      <c r="B563" s="53"/>
      <c r="C563" s="17"/>
      <c r="D563" s="17"/>
      <c r="E563" s="17"/>
      <c r="F563" s="66"/>
      <c r="G563" s="17"/>
      <c r="H563" s="59"/>
      <c r="I563" s="17"/>
      <c r="J563" s="59"/>
      <c r="K563" s="28"/>
      <c r="L563" s="29"/>
      <c r="M563" s="30"/>
      <c r="N563" s="26">
        <f t="shared" si="31"/>
        <v>0</v>
      </c>
      <c r="O563" s="31" t="e">
        <f t="shared" si="32"/>
        <v>#DIV/0!</v>
      </c>
      <c r="P563" s="51"/>
      <c r="Q563" s="100"/>
      <c r="R563" s="100"/>
      <c r="S563" s="100"/>
      <c r="T563" s="100"/>
    </row>
    <row r="564" spans="2:20" s="9" customFormat="1" x14ac:dyDescent="0.25">
      <c r="B564" s="53"/>
      <c r="C564" s="17"/>
      <c r="D564" s="17"/>
      <c r="E564" s="17"/>
      <c r="F564" s="66"/>
      <c r="G564" s="17"/>
      <c r="H564" s="59"/>
      <c r="I564" s="17"/>
      <c r="J564" s="59"/>
      <c r="K564" s="28"/>
      <c r="L564" s="29"/>
      <c r="M564" s="30"/>
      <c r="N564" s="26">
        <f t="shared" si="31"/>
        <v>0</v>
      </c>
      <c r="O564" s="31" t="e">
        <f t="shared" si="32"/>
        <v>#DIV/0!</v>
      </c>
      <c r="P564" s="51"/>
      <c r="Q564" s="100"/>
      <c r="R564" s="100"/>
      <c r="S564" s="100"/>
      <c r="T564" s="100"/>
    </row>
    <row r="565" spans="2:20" s="9" customFormat="1" x14ac:dyDescent="0.25">
      <c r="B565" s="53"/>
      <c r="C565" s="17"/>
      <c r="D565" s="17"/>
      <c r="E565" s="17"/>
      <c r="F565" s="66"/>
      <c r="G565" s="17"/>
      <c r="H565" s="59"/>
      <c r="I565" s="17"/>
      <c r="J565" s="59"/>
      <c r="K565" s="28"/>
      <c r="L565" s="29"/>
      <c r="M565" s="30"/>
      <c r="N565" s="26">
        <f t="shared" si="31"/>
        <v>0</v>
      </c>
      <c r="O565" s="31" t="e">
        <f t="shared" si="32"/>
        <v>#DIV/0!</v>
      </c>
      <c r="P565" s="51"/>
      <c r="Q565" s="100"/>
      <c r="R565" s="100"/>
      <c r="S565" s="100"/>
      <c r="T565" s="100"/>
    </row>
    <row r="566" spans="2:20" s="9" customFormat="1" x14ac:dyDescent="0.25">
      <c r="B566" s="53"/>
      <c r="C566" s="17"/>
      <c r="D566" s="17"/>
      <c r="E566" s="17"/>
      <c r="F566" s="66"/>
      <c r="G566" s="17"/>
      <c r="H566" s="59"/>
      <c r="I566" s="17"/>
      <c r="J566" s="59"/>
      <c r="K566" s="28"/>
      <c r="L566" s="29"/>
      <c r="M566" s="30"/>
      <c r="N566" s="26">
        <f t="shared" si="31"/>
        <v>0</v>
      </c>
      <c r="O566" s="31" t="e">
        <f t="shared" si="32"/>
        <v>#DIV/0!</v>
      </c>
      <c r="P566" s="51"/>
      <c r="Q566" s="100"/>
      <c r="R566" s="100"/>
      <c r="S566" s="100"/>
      <c r="T566" s="100"/>
    </row>
    <row r="567" spans="2:20" s="9" customFormat="1" x14ac:dyDescent="0.25">
      <c r="B567" s="53"/>
      <c r="C567" s="17"/>
      <c r="D567" s="17"/>
      <c r="E567" s="17"/>
      <c r="F567" s="66"/>
      <c r="G567" s="17"/>
      <c r="H567" s="59"/>
      <c r="I567" s="17"/>
      <c r="J567" s="59"/>
      <c r="K567" s="28"/>
      <c r="L567" s="29"/>
      <c r="M567" s="30"/>
      <c r="N567" s="26">
        <f t="shared" si="31"/>
        <v>0</v>
      </c>
      <c r="O567" s="31" t="e">
        <f t="shared" si="32"/>
        <v>#DIV/0!</v>
      </c>
      <c r="P567" s="51"/>
      <c r="Q567" s="100"/>
      <c r="R567" s="100"/>
      <c r="S567" s="100"/>
      <c r="T567" s="100"/>
    </row>
    <row r="568" spans="2:20" s="9" customFormat="1" x14ac:dyDescent="0.25">
      <c r="B568" s="53"/>
      <c r="C568" s="17"/>
      <c r="D568" s="17"/>
      <c r="E568" s="17"/>
      <c r="F568" s="66"/>
      <c r="G568" s="17"/>
      <c r="H568" s="59"/>
      <c r="I568" s="17"/>
      <c r="J568" s="59"/>
      <c r="K568" s="28"/>
      <c r="L568" s="29"/>
      <c r="M568" s="30"/>
      <c r="N568" s="26">
        <f t="shared" si="31"/>
        <v>0</v>
      </c>
      <c r="O568" s="31" t="e">
        <f t="shared" si="32"/>
        <v>#DIV/0!</v>
      </c>
      <c r="P568" s="51"/>
      <c r="Q568" s="100"/>
      <c r="R568" s="100"/>
      <c r="S568" s="100"/>
      <c r="T568" s="100"/>
    </row>
    <row r="569" spans="2:20" s="9" customFormat="1" x14ac:dyDescent="0.25">
      <c r="B569" s="53"/>
      <c r="C569" s="17"/>
      <c r="D569" s="17"/>
      <c r="E569" s="17"/>
      <c r="F569" s="66"/>
      <c r="G569" s="17"/>
      <c r="H569" s="59"/>
      <c r="I569" s="17"/>
      <c r="J569" s="59"/>
      <c r="K569" s="28"/>
      <c r="L569" s="29"/>
      <c r="M569" s="30"/>
      <c r="N569" s="26">
        <f t="shared" si="31"/>
        <v>0</v>
      </c>
      <c r="O569" s="31" t="e">
        <f t="shared" si="32"/>
        <v>#DIV/0!</v>
      </c>
      <c r="P569" s="51"/>
      <c r="Q569" s="100"/>
      <c r="R569" s="100"/>
      <c r="S569" s="100"/>
      <c r="T569" s="100"/>
    </row>
    <row r="570" spans="2:20" s="9" customFormat="1" x14ac:dyDescent="0.25">
      <c r="B570" s="53"/>
      <c r="C570" s="17"/>
      <c r="D570" s="17"/>
      <c r="E570" s="17"/>
      <c r="F570" s="66"/>
      <c r="G570" s="17"/>
      <c r="H570" s="59"/>
      <c r="I570" s="17"/>
      <c r="J570" s="59"/>
      <c r="K570" s="28"/>
      <c r="L570" s="29"/>
      <c r="M570" s="30"/>
      <c r="N570" s="26">
        <f t="shared" si="31"/>
        <v>0</v>
      </c>
      <c r="O570" s="31" t="e">
        <f t="shared" si="32"/>
        <v>#DIV/0!</v>
      </c>
      <c r="P570" s="51"/>
      <c r="Q570" s="100"/>
      <c r="R570" s="100"/>
      <c r="S570" s="100"/>
      <c r="T570" s="100"/>
    </row>
    <row r="571" spans="2:20" s="9" customFormat="1" x14ac:dyDescent="0.25">
      <c r="B571" s="53"/>
      <c r="C571" s="17"/>
      <c r="D571" s="17"/>
      <c r="E571" s="17"/>
      <c r="F571" s="66"/>
      <c r="G571" s="17"/>
      <c r="H571" s="59"/>
      <c r="I571" s="17"/>
      <c r="J571" s="59"/>
      <c r="K571" s="28"/>
      <c r="L571" s="29"/>
      <c r="M571" s="30"/>
      <c r="N571" s="26">
        <f t="shared" si="31"/>
        <v>0</v>
      </c>
      <c r="O571" s="31" t="e">
        <f t="shared" si="32"/>
        <v>#DIV/0!</v>
      </c>
      <c r="P571" s="51"/>
      <c r="Q571" s="100"/>
      <c r="R571" s="100"/>
      <c r="S571" s="100"/>
      <c r="T571" s="100"/>
    </row>
    <row r="572" spans="2:20" s="9" customFormat="1" x14ac:dyDescent="0.25">
      <c r="B572" s="53"/>
      <c r="C572" s="17"/>
      <c r="D572" s="17"/>
      <c r="E572" s="17"/>
      <c r="F572" s="66"/>
      <c r="G572" s="17"/>
      <c r="H572" s="59"/>
      <c r="I572" s="17"/>
      <c r="J572" s="59"/>
      <c r="K572" s="28"/>
      <c r="L572" s="29"/>
      <c r="M572" s="30"/>
      <c r="N572" s="26">
        <f t="shared" si="31"/>
        <v>0</v>
      </c>
      <c r="O572" s="31" t="e">
        <f t="shared" si="32"/>
        <v>#DIV/0!</v>
      </c>
      <c r="P572" s="51"/>
      <c r="Q572" s="100"/>
      <c r="R572" s="100"/>
      <c r="S572" s="100"/>
      <c r="T572" s="100"/>
    </row>
    <row r="573" spans="2:20" s="9" customFormat="1" x14ac:dyDescent="0.25">
      <c r="B573" s="53"/>
      <c r="C573" s="17"/>
      <c r="D573" s="17"/>
      <c r="E573" s="17"/>
      <c r="F573" s="66"/>
      <c r="G573" s="17"/>
      <c r="H573" s="59"/>
      <c r="I573" s="17"/>
      <c r="J573" s="59"/>
      <c r="K573" s="28"/>
      <c r="L573" s="29"/>
      <c r="M573" s="30"/>
      <c r="N573" s="26">
        <f t="shared" si="31"/>
        <v>0</v>
      </c>
      <c r="O573" s="31" t="e">
        <f t="shared" si="32"/>
        <v>#DIV/0!</v>
      </c>
      <c r="P573" s="51"/>
      <c r="Q573" s="100"/>
      <c r="R573" s="100"/>
      <c r="S573" s="100"/>
      <c r="T573" s="100"/>
    </row>
    <row r="574" spans="2:20" s="9" customFormat="1" x14ac:dyDescent="0.25">
      <c r="B574" s="53"/>
      <c r="C574" s="17"/>
      <c r="D574" s="17"/>
      <c r="E574" s="17"/>
      <c r="F574" s="66"/>
      <c r="G574" s="17"/>
      <c r="H574" s="59"/>
      <c r="I574" s="17"/>
      <c r="J574" s="59"/>
      <c r="K574" s="28"/>
      <c r="L574" s="29"/>
      <c r="M574" s="30"/>
      <c r="N574" s="26">
        <f t="shared" si="31"/>
        <v>0</v>
      </c>
      <c r="O574" s="31" t="e">
        <f t="shared" si="32"/>
        <v>#DIV/0!</v>
      </c>
      <c r="P574" s="51"/>
      <c r="Q574" s="100"/>
      <c r="R574" s="100"/>
      <c r="S574" s="100"/>
      <c r="T574" s="100"/>
    </row>
    <row r="575" spans="2:20" s="9" customFormat="1" x14ac:dyDescent="0.25">
      <c r="B575" s="53"/>
      <c r="C575" s="17"/>
      <c r="D575" s="17"/>
      <c r="E575" s="17"/>
      <c r="F575" s="66"/>
      <c r="G575" s="17"/>
      <c r="H575" s="59"/>
      <c r="I575" s="17"/>
      <c r="J575" s="59"/>
      <c r="K575" s="28"/>
      <c r="L575" s="29"/>
      <c r="M575" s="30"/>
      <c r="N575" s="26">
        <f t="shared" si="31"/>
        <v>0</v>
      </c>
      <c r="O575" s="31" t="e">
        <f t="shared" si="32"/>
        <v>#DIV/0!</v>
      </c>
      <c r="P575" s="51"/>
      <c r="Q575" s="100"/>
      <c r="R575" s="100"/>
      <c r="S575" s="100"/>
      <c r="T575" s="100"/>
    </row>
    <row r="576" spans="2:20" s="9" customFormat="1" x14ac:dyDescent="0.25">
      <c r="B576" s="53"/>
      <c r="C576" s="17"/>
      <c r="D576" s="17"/>
      <c r="E576" s="17"/>
      <c r="F576" s="66"/>
      <c r="G576" s="17"/>
      <c r="H576" s="59"/>
      <c r="I576" s="17"/>
      <c r="J576" s="59"/>
      <c r="K576" s="28"/>
      <c r="L576" s="29"/>
      <c r="M576" s="30"/>
      <c r="N576" s="26">
        <f t="shared" si="31"/>
        <v>0</v>
      </c>
      <c r="O576" s="31" t="e">
        <f t="shared" si="32"/>
        <v>#DIV/0!</v>
      </c>
      <c r="P576" s="51"/>
      <c r="Q576" s="100"/>
      <c r="R576" s="100"/>
      <c r="S576" s="100"/>
      <c r="T576" s="100"/>
    </row>
    <row r="577" spans="2:20" s="9" customFormat="1" x14ac:dyDescent="0.25">
      <c r="B577" s="53"/>
      <c r="C577" s="17"/>
      <c r="D577" s="17"/>
      <c r="E577" s="17"/>
      <c r="F577" s="66"/>
      <c r="G577" s="17"/>
      <c r="H577" s="59"/>
      <c r="I577" s="17"/>
      <c r="J577" s="59"/>
      <c r="K577" s="28"/>
      <c r="L577" s="29"/>
      <c r="M577" s="30"/>
      <c r="N577" s="26">
        <f t="shared" si="31"/>
        <v>0</v>
      </c>
      <c r="O577" s="31" t="e">
        <f t="shared" si="32"/>
        <v>#DIV/0!</v>
      </c>
      <c r="P577" s="51"/>
      <c r="Q577" s="100"/>
      <c r="R577" s="100"/>
      <c r="S577" s="100"/>
      <c r="T577" s="100"/>
    </row>
    <row r="578" spans="2:20" s="9" customFormat="1" x14ac:dyDescent="0.25">
      <c r="B578" s="53"/>
      <c r="C578" s="17"/>
      <c r="D578" s="17"/>
      <c r="E578" s="17"/>
      <c r="F578" s="66"/>
      <c r="G578" s="17"/>
      <c r="H578" s="59"/>
      <c r="I578" s="17"/>
      <c r="J578" s="59"/>
      <c r="K578" s="28"/>
      <c r="L578" s="29"/>
      <c r="M578" s="30"/>
      <c r="N578" s="26">
        <f t="shared" si="31"/>
        <v>0</v>
      </c>
      <c r="O578" s="31" t="e">
        <f t="shared" si="32"/>
        <v>#DIV/0!</v>
      </c>
      <c r="P578" s="51"/>
      <c r="Q578" s="100"/>
      <c r="R578" s="100"/>
      <c r="S578" s="100"/>
      <c r="T578" s="100"/>
    </row>
    <row r="579" spans="2:20" s="9" customFormat="1" x14ac:dyDescent="0.25">
      <c r="B579" s="53"/>
      <c r="C579" s="17"/>
      <c r="D579" s="17"/>
      <c r="E579" s="17"/>
      <c r="F579" s="66"/>
      <c r="G579" s="17"/>
      <c r="H579" s="59"/>
      <c r="I579" s="17"/>
      <c r="J579" s="59"/>
      <c r="K579" s="28"/>
      <c r="L579" s="29"/>
      <c r="M579" s="30"/>
      <c r="N579" s="26">
        <f t="shared" si="31"/>
        <v>0</v>
      </c>
      <c r="O579" s="31" t="e">
        <f t="shared" si="32"/>
        <v>#DIV/0!</v>
      </c>
      <c r="P579" s="51"/>
      <c r="Q579" s="100"/>
      <c r="R579" s="100"/>
      <c r="S579" s="100"/>
      <c r="T579" s="100"/>
    </row>
    <row r="580" spans="2:20" s="9" customFormat="1" x14ac:dyDescent="0.25">
      <c r="B580" s="53"/>
      <c r="C580" s="17"/>
      <c r="D580" s="17"/>
      <c r="E580" s="17"/>
      <c r="F580" s="66"/>
      <c r="G580" s="17"/>
      <c r="H580" s="59"/>
      <c r="I580" s="17"/>
      <c r="J580" s="59"/>
      <c r="K580" s="28"/>
      <c r="L580" s="29"/>
      <c r="M580" s="30"/>
      <c r="N580" s="26">
        <f t="shared" si="31"/>
        <v>0</v>
      </c>
      <c r="O580" s="31" t="e">
        <f t="shared" si="32"/>
        <v>#DIV/0!</v>
      </c>
      <c r="P580" s="51"/>
      <c r="Q580" s="100"/>
      <c r="R580" s="100"/>
      <c r="S580" s="100"/>
      <c r="T580" s="100"/>
    </row>
    <row r="581" spans="2:20" s="9" customFormat="1" x14ac:dyDescent="0.25">
      <c r="B581" s="53"/>
      <c r="C581" s="17"/>
      <c r="D581" s="17"/>
      <c r="E581" s="17"/>
      <c r="F581" s="66"/>
      <c r="G581" s="17"/>
      <c r="H581" s="59"/>
      <c r="I581" s="17"/>
      <c r="J581" s="59"/>
      <c r="K581" s="28"/>
      <c r="L581" s="29"/>
      <c r="M581" s="30"/>
      <c r="N581" s="26">
        <f t="shared" si="31"/>
        <v>0</v>
      </c>
      <c r="O581" s="31" t="e">
        <f t="shared" si="32"/>
        <v>#DIV/0!</v>
      </c>
      <c r="P581" s="51"/>
      <c r="Q581" s="100"/>
      <c r="R581" s="100"/>
      <c r="S581" s="100"/>
      <c r="T581" s="100"/>
    </row>
    <row r="582" spans="2:20" s="9" customFormat="1" x14ac:dyDescent="0.25">
      <c r="B582" s="53"/>
      <c r="C582" s="17"/>
      <c r="D582" s="17"/>
      <c r="E582" s="17"/>
      <c r="F582" s="66"/>
      <c r="G582" s="17"/>
      <c r="H582" s="59"/>
      <c r="I582" s="17"/>
      <c r="J582" s="59"/>
      <c r="K582" s="28"/>
      <c r="L582" s="29"/>
      <c r="M582" s="30"/>
      <c r="N582" s="26">
        <f t="shared" si="31"/>
        <v>0</v>
      </c>
      <c r="O582" s="31" t="e">
        <f t="shared" si="32"/>
        <v>#DIV/0!</v>
      </c>
      <c r="P582" s="51"/>
      <c r="Q582" s="100"/>
      <c r="R582" s="100"/>
      <c r="S582" s="100"/>
      <c r="T582" s="100"/>
    </row>
    <row r="583" spans="2:20" s="9" customFormat="1" x14ac:dyDescent="0.25">
      <c r="B583" s="53"/>
      <c r="C583" s="17"/>
      <c r="D583" s="17"/>
      <c r="E583" s="17"/>
      <c r="F583" s="66"/>
      <c r="G583" s="17"/>
      <c r="H583" s="59"/>
      <c r="I583" s="17"/>
      <c r="J583" s="59"/>
      <c r="K583" s="28"/>
      <c r="L583" s="29"/>
      <c r="M583" s="30"/>
      <c r="N583" s="26">
        <f t="shared" si="31"/>
        <v>0</v>
      </c>
      <c r="O583" s="31" t="e">
        <f t="shared" si="32"/>
        <v>#DIV/0!</v>
      </c>
      <c r="P583" s="51"/>
      <c r="Q583" s="100"/>
      <c r="R583" s="100"/>
      <c r="S583" s="100"/>
      <c r="T583" s="100"/>
    </row>
    <row r="584" spans="2:20" s="9" customFormat="1" x14ac:dyDescent="0.25">
      <c r="B584" s="53"/>
      <c r="C584" s="17"/>
      <c r="D584" s="17"/>
      <c r="E584" s="17"/>
      <c r="F584" s="66"/>
      <c r="G584" s="17"/>
      <c r="H584" s="59"/>
      <c r="I584" s="17"/>
      <c r="J584" s="59"/>
      <c r="K584" s="28"/>
      <c r="L584" s="29"/>
      <c r="M584" s="30"/>
      <c r="N584" s="26">
        <f t="shared" si="31"/>
        <v>0</v>
      </c>
      <c r="O584" s="31" t="e">
        <f t="shared" si="32"/>
        <v>#DIV/0!</v>
      </c>
      <c r="P584" s="51"/>
      <c r="Q584" s="100"/>
      <c r="R584" s="100"/>
      <c r="S584" s="100"/>
      <c r="T584" s="100"/>
    </row>
    <row r="585" spans="2:20" s="9" customFormat="1" x14ac:dyDescent="0.25">
      <c r="B585" s="53"/>
      <c r="C585" s="17"/>
      <c r="D585" s="17"/>
      <c r="E585" s="17"/>
      <c r="F585" s="66"/>
      <c r="G585" s="17"/>
      <c r="H585" s="59"/>
      <c r="I585" s="17"/>
      <c r="J585" s="59"/>
      <c r="K585" s="28"/>
      <c r="L585" s="29"/>
      <c r="M585" s="30"/>
      <c r="N585" s="26">
        <f t="shared" si="31"/>
        <v>0</v>
      </c>
      <c r="O585" s="31" t="e">
        <f t="shared" si="32"/>
        <v>#DIV/0!</v>
      </c>
      <c r="P585" s="51"/>
      <c r="Q585" s="100"/>
      <c r="R585" s="100"/>
      <c r="S585" s="100"/>
      <c r="T585" s="100"/>
    </row>
    <row r="586" spans="2:20" s="9" customFormat="1" x14ac:dyDescent="0.25">
      <c r="B586" s="53"/>
      <c r="C586" s="17"/>
      <c r="D586" s="17"/>
      <c r="E586" s="17"/>
      <c r="F586" s="66"/>
      <c r="G586" s="17"/>
      <c r="H586" s="59"/>
      <c r="I586" s="17"/>
      <c r="J586" s="59"/>
      <c r="K586" s="28"/>
      <c r="L586" s="29"/>
      <c r="M586" s="30"/>
      <c r="N586" s="26">
        <f t="shared" si="31"/>
        <v>0</v>
      </c>
      <c r="O586" s="31" t="e">
        <f t="shared" si="32"/>
        <v>#DIV/0!</v>
      </c>
      <c r="P586" s="51"/>
      <c r="Q586" s="100"/>
      <c r="R586" s="100"/>
      <c r="S586" s="100"/>
      <c r="T586" s="100"/>
    </row>
    <row r="587" spans="2:20" s="9" customFormat="1" x14ac:dyDescent="0.25">
      <c r="B587" s="53"/>
      <c r="C587" s="17"/>
      <c r="D587" s="17"/>
      <c r="E587" s="17"/>
      <c r="F587" s="66"/>
      <c r="G587" s="17"/>
      <c r="H587" s="59"/>
      <c r="I587" s="17"/>
      <c r="J587" s="59"/>
      <c r="K587" s="28"/>
      <c r="L587" s="29"/>
      <c r="M587" s="30"/>
      <c r="N587" s="26">
        <f t="shared" si="31"/>
        <v>0</v>
      </c>
      <c r="O587" s="31" t="e">
        <f t="shared" si="32"/>
        <v>#DIV/0!</v>
      </c>
      <c r="P587" s="51"/>
      <c r="Q587" s="100"/>
      <c r="R587" s="100"/>
      <c r="S587" s="100"/>
      <c r="T587" s="100"/>
    </row>
    <row r="588" spans="2:20" s="9" customFormat="1" x14ac:dyDescent="0.25">
      <c r="B588" s="53"/>
      <c r="C588" s="17"/>
      <c r="D588" s="17"/>
      <c r="E588" s="17"/>
      <c r="F588" s="66"/>
      <c r="G588" s="17"/>
      <c r="H588" s="59"/>
      <c r="I588" s="17"/>
      <c r="J588" s="59"/>
      <c r="K588" s="28"/>
      <c r="L588" s="29"/>
      <c r="M588" s="30"/>
      <c r="N588" s="26">
        <f t="shared" si="31"/>
        <v>0</v>
      </c>
      <c r="O588" s="31" t="e">
        <f t="shared" si="32"/>
        <v>#DIV/0!</v>
      </c>
      <c r="P588" s="51"/>
      <c r="Q588" s="100"/>
      <c r="R588" s="100"/>
      <c r="S588" s="100"/>
      <c r="T588" s="100"/>
    </row>
    <row r="589" spans="2:20" s="9" customFormat="1" x14ac:dyDescent="0.25">
      <c r="B589" s="53"/>
      <c r="C589" s="17"/>
      <c r="D589" s="17"/>
      <c r="E589" s="17"/>
      <c r="F589" s="66"/>
      <c r="G589" s="17"/>
      <c r="H589" s="59"/>
      <c r="I589" s="17"/>
      <c r="J589" s="59"/>
      <c r="K589" s="28"/>
      <c r="L589" s="29"/>
      <c r="M589" s="30"/>
      <c r="N589" s="26">
        <f t="shared" si="31"/>
        <v>0</v>
      </c>
      <c r="O589" s="31" t="e">
        <f t="shared" si="32"/>
        <v>#DIV/0!</v>
      </c>
      <c r="P589" s="51"/>
      <c r="Q589" s="100"/>
      <c r="R589" s="100"/>
      <c r="S589" s="100"/>
      <c r="T589" s="100"/>
    </row>
    <row r="590" spans="2:20" s="9" customFormat="1" x14ac:dyDescent="0.25">
      <c r="B590" s="53"/>
      <c r="C590" s="17"/>
      <c r="D590" s="17"/>
      <c r="E590" s="17"/>
      <c r="F590" s="66"/>
      <c r="G590" s="17"/>
      <c r="H590" s="59"/>
      <c r="I590" s="17"/>
      <c r="J590" s="59"/>
      <c r="K590" s="28"/>
      <c r="L590" s="29"/>
      <c r="M590" s="30"/>
      <c r="N590" s="26">
        <f t="shared" si="31"/>
        <v>0</v>
      </c>
      <c r="O590" s="31" t="e">
        <f t="shared" si="32"/>
        <v>#DIV/0!</v>
      </c>
      <c r="P590" s="51"/>
      <c r="Q590" s="100"/>
      <c r="R590" s="100"/>
      <c r="S590" s="100"/>
      <c r="T590" s="100"/>
    </row>
    <row r="591" spans="2:20" s="9" customFormat="1" x14ac:dyDescent="0.25">
      <c r="B591" s="53"/>
      <c r="C591" s="17"/>
      <c r="D591" s="17"/>
      <c r="E591" s="17"/>
      <c r="F591" s="66"/>
      <c r="G591" s="17"/>
      <c r="H591" s="59"/>
      <c r="I591" s="17"/>
      <c r="J591" s="59"/>
      <c r="K591" s="28"/>
      <c r="L591" s="29"/>
      <c r="M591" s="30"/>
      <c r="N591" s="26">
        <f t="shared" si="31"/>
        <v>0</v>
      </c>
      <c r="O591" s="31" t="e">
        <f t="shared" si="32"/>
        <v>#DIV/0!</v>
      </c>
      <c r="P591" s="51"/>
      <c r="Q591" s="100"/>
      <c r="R591" s="100"/>
      <c r="S591" s="100"/>
      <c r="T591" s="100"/>
    </row>
    <row r="592" spans="2:20" s="9" customFormat="1" x14ac:dyDescent="0.25">
      <c r="B592" s="53"/>
      <c r="C592" s="17"/>
      <c r="D592" s="17"/>
      <c r="E592" s="17"/>
      <c r="F592" s="66"/>
      <c r="G592" s="17"/>
      <c r="H592" s="59"/>
      <c r="I592" s="17"/>
      <c r="J592" s="59"/>
      <c r="K592" s="28"/>
      <c r="L592" s="29"/>
      <c r="M592" s="30"/>
      <c r="N592" s="26">
        <f t="shared" si="31"/>
        <v>0</v>
      </c>
      <c r="O592" s="31" t="e">
        <f t="shared" si="32"/>
        <v>#DIV/0!</v>
      </c>
      <c r="P592" s="51"/>
      <c r="Q592" s="100"/>
      <c r="R592" s="100"/>
      <c r="S592" s="100"/>
      <c r="T592" s="100"/>
    </row>
    <row r="593" spans="2:20" s="9" customFormat="1" x14ac:dyDescent="0.25">
      <c r="B593" s="53"/>
      <c r="C593" s="17"/>
      <c r="D593" s="17"/>
      <c r="E593" s="17"/>
      <c r="F593" s="66"/>
      <c r="G593" s="17"/>
      <c r="H593" s="59"/>
      <c r="I593" s="17"/>
      <c r="J593" s="59"/>
      <c r="K593" s="28"/>
      <c r="L593" s="29"/>
      <c r="M593" s="30"/>
      <c r="N593" s="26">
        <f t="shared" si="31"/>
        <v>0</v>
      </c>
      <c r="O593" s="31" t="e">
        <f t="shared" si="32"/>
        <v>#DIV/0!</v>
      </c>
      <c r="P593" s="51"/>
      <c r="Q593" s="100"/>
      <c r="R593" s="100"/>
      <c r="S593" s="100"/>
      <c r="T593" s="100"/>
    </row>
    <row r="594" spans="2:20" s="9" customFormat="1" x14ac:dyDescent="0.25">
      <c r="B594" s="53"/>
      <c r="C594" s="17"/>
      <c r="D594" s="17"/>
      <c r="E594" s="17"/>
      <c r="F594" s="66"/>
      <c r="G594" s="17"/>
      <c r="H594" s="59"/>
      <c r="I594" s="17"/>
      <c r="J594" s="59"/>
      <c r="K594" s="28"/>
      <c r="L594" s="29"/>
      <c r="M594" s="30"/>
      <c r="N594" s="26">
        <f t="shared" si="31"/>
        <v>0</v>
      </c>
      <c r="O594" s="31" t="e">
        <f t="shared" si="32"/>
        <v>#DIV/0!</v>
      </c>
      <c r="P594" s="51"/>
      <c r="Q594" s="100"/>
      <c r="R594" s="100"/>
      <c r="S594" s="100"/>
      <c r="T594" s="100"/>
    </row>
    <row r="595" spans="2:20" s="9" customFormat="1" x14ac:dyDescent="0.25">
      <c r="B595" s="53"/>
      <c r="C595" s="17"/>
      <c r="D595" s="17"/>
      <c r="E595" s="17"/>
      <c r="F595" s="66"/>
      <c r="G595" s="17"/>
      <c r="H595" s="59"/>
      <c r="I595" s="17"/>
      <c r="J595" s="59"/>
      <c r="K595" s="28"/>
      <c r="L595" s="29"/>
      <c r="M595" s="30"/>
      <c r="N595" s="26">
        <f t="shared" si="31"/>
        <v>0</v>
      </c>
      <c r="O595" s="31" t="e">
        <f t="shared" si="32"/>
        <v>#DIV/0!</v>
      </c>
      <c r="P595" s="51"/>
      <c r="Q595" s="100"/>
      <c r="R595" s="100"/>
      <c r="S595" s="100"/>
      <c r="T595" s="100"/>
    </row>
    <row r="596" spans="2:20" s="9" customFormat="1" x14ac:dyDescent="0.25">
      <c r="B596" s="53"/>
      <c r="C596" s="17"/>
      <c r="D596" s="17"/>
      <c r="E596" s="17"/>
      <c r="F596" s="66"/>
      <c r="G596" s="17"/>
      <c r="H596" s="59"/>
      <c r="I596" s="17"/>
      <c r="J596" s="59"/>
      <c r="K596" s="28"/>
      <c r="L596" s="29"/>
      <c r="M596" s="30"/>
      <c r="N596" s="26">
        <f t="shared" si="31"/>
        <v>0</v>
      </c>
      <c r="O596" s="31" t="e">
        <f t="shared" si="32"/>
        <v>#DIV/0!</v>
      </c>
      <c r="P596" s="51"/>
      <c r="Q596" s="100"/>
      <c r="R596" s="100"/>
      <c r="S596" s="100"/>
      <c r="T596" s="100"/>
    </row>
    <row r="597" spans="2:20" s="9" customFormat="1" x14ac:dyDescent="0.25">
      <c r="B597" s="53"/>
      <c r="C597" s="17"/>
      <c r="D597" s="17"/>
      <c r="E597" s="17"/>
      <c r="F597" s="66"/>
      <c r="G597" s="17"/>
      <c r="H597" s="59"/>
      <c r="I597" s="17"/>
      <c r="J597" s="59"/>
      <c r="K597" s="28"/>
      <c r="L597" s="29"/>
      <c r="M597" s="30"/>
      <c r="N597" s="26">
        <f t="shared" si="31"/>
        <v>0</v>
      </c>
      <c r="O597" s="31" t="e">
        <f t="shared" si="32"/>
        <v>#DIV/0!</v>
      </c>
      <c r="P597" s="51"/>
      <c r="Q597" s="100"/>
      <c r="R597" s="100"/>
      <c r="S597" s="100"/>
      <c r="T597" s="100"/>
    </row>
    <row r="598" spans="2:20" s="9" customFormat="1" x14ac:dyDescent="0.25">
      <c r="B598" s="53"/>
      <c r="C598" s="17"/>
      <c r="D598" s="17"/>
      <c r="E598" s="17"/>
      <c r="F598" s="66"/>
      <c r="G598" s="17"/>
      <c r="H598" s="59"/>
      <c r="I598" s="17"/>
      <c r="J598" s="59"/>
      <c r="K598" s="28"/>
      <c r="L598" s="29"/>
      <c r="M598" s="30"/>
      <c r="N598" s="26">
        <f t="shared" si="31"/>
        <v>0</v>
      </c>
      <c r="O598" s="31" t="e">
        <f t="shared" si="32"/>
        <v>#DIV/0!</v>
      </c>
      <c r="P598" s="51"/>
      <c r="Q598" s="100"/>
      <c r="R598" s="100"/>
      <c r="S598" s="100"/>
      <c r="T598" s="100"/>
    </row>
    <row r="599" spans="2:20" s="9" customFormat="1" x14ac:dyDescent="0.25">
      <c r="B599" s="53"/>
      <c r="C599" s="17"/>
      <c r="D599" s="17"/>
      <c r="E599" s="17"/>
      <c r="F599" s="66"/>
      <c r="G599" s="17"/>
      <c r="H599" s="59"/>
      <c r="I599" s="17"/>
      <c r="J599" s="59"/>
      <c r="K599" s="28"/>
      <c r="L599" s="29"/>
      <c r="M599" s="30"/>
      <c r="N599" s="26">
        <f t="shared" si="31"/>
        <v>0</v>
      </c>
      <c r="O599" s="31" t="e">
        <f t="shared" si="32"/>
        <v>#DIV/0!</v>
      </c>
      <c r="P599" s="51"/>
      <c r="Q599" s="100"/>
      <c r="R599" s="100"/>
      <c r="S599" s="100"/>
      <c r="T599" s="100"/>
    </row>
    <row r="600" spans="2:20" s="9" customFormat="1" x14ac:dyDescent="0.25">
      <c r="B600" s="53"/>
      <c r="C600" s="17"/>
      <c r="D600" s="17"/>
      <c r="E600" s="17"/>
      <c r="F600" s="66"/>
      <c r="G600" s="17"/>
      <c r="H600" s="59"/>
      <c r="I600" s="17"/>
      <c r="J600" s="59"/>
      <c r="K600" s="28"/>
      <c r="L600" s="29"/>
      <c r="M600" s="30"/>
      <c r="N600" s="26">
        <f t="shared" si="31"/>
        <v>0</v>
      </c>
      <c r="O600" s="31" t="e">
        <f t="shared" si="32"/>
        <v>#DIV/0!</v>
      </c>
      <c r="P600" s="51"/>
      <c r="Q600" s="100"/>
      <c r="R600" s="100"/>
      <c r="S600" s="100"/>
      <c r="T600" s="100"/>
    </row>
    <row r="601" spans="2:20" s="9" customFormat="1" x14ac:dyDescent="0.25">
      <c r="B601" s="53"/>
      <c r="C601" s="17"/>
      <c r="D601" s="17"/>
      <c r="E601" s="17"/>
      <c r="F601" s="66"/>
      <c r="G601" s="17"/>
      <c r="H601" s="59"/>
      <c r="I601" s="17"/>
      <c r="J601" s="59"/>
      <c r="K601" s="28"/>
      <c r="L601" s="29"/>
      <c r="M601" s="30"/>
      <c r="N601" s="26">
        <f t="shared" si="31"/>
        <v>0</v>
      </c>
      <c r="O601" s="31" t="e">
        <f t="shared" si="32"/>
        <v>#DIV/0!</v>
      </c>
      <c r="P601" s="51"/>
      <c r="Q601" s="100"/>
      <c r="R601" s="100"/>
      <c r="S601" s="100"/>
      <c r="T601" s="100"/>
    </row>
    <row r="602" spans="2:20" s="9" customFormat="1" x14ac:dyDescent="0.25">
      <c r="B602" s="53"/>
      <c r="C602" s="17"/>
      <c r="D602" s="17"/>
      <c r="E602" s="17"/>
      <c r="F602" s="66"/>
      <c r="G602" s="17"/>
      <c r="H602" s="59"/>
      <c r="I602" s="17"/>
      <c r="J602" s="59"/>
      <c r="K602" s="28"/>
      <c r="L602" s="29"/>
      <c r="M602" s="30"/>
      <c r="N602" s="26">
        <f t="shared" si="31"/>
        <v>0</v>
      </c>
      <c r="O602" s="31" t="e">
        <f t="shared" si="32"/>
        <v>#DIV/0!</v>
      </c>
      <c r="P602" s="51"/>
      <c r="Q602" s="100"/>
      <c r="R602" s="100"/>
      <c r="S602" s="100"/>
      <c r="T602" s="100"/>
    </row>
    <row r="603" spans="2:20" s="9" customFormat="1" x14ac:dyDescent="0.25">
      <c r="B603" s="53"/>
      <c r="C603" s="17"/>
      <c r="D603" s="17"/>
      <c r="E603" s="17"/>
      <c r="F603" s="66"/>
      <c r="G603" s="17"/>
      <c r="H603" s="59"/>
      <c r="I603" s="17"/>
      <c r="J603" s="59"/>
      <c r="K603" s="28"/>
      <c r="L603" s="29"/>
      <c r="M603" s="30"/>
      <c r="N603" s="26">
        <f t="shared" si="31"/>
        <v>0</v>
      </c>
      <c r="O603" s="31" t="e">
        <f t="shared" si="32"/>
        <v>#DIV/0!</v>
      </c>
      <c r="P603" s="51"/>
      <c r="Q603" s="100"/>
      <c r="R603" s="100"/>
      <c r="S603" s="100"/>
      <c r="T603" s="100"/>
    </row>
    <row r="604" spans="2:20" s="9" customFormat="1" x14ac:dyDescent="0.25">
      <c r="B604" s="53"/>
      <c r="C604" s="17"/>
      <c r="D604" s="17"/>
      <c r="E604" s="17"/>
      <c r="F604" s="66"/>
      <c r="G604" s="17"/>
      <c r="H604" s="59"/>
      <c r="I604" s="17"/>
      <c r="J604" s="59"/>
      <c r="K604" s="28"/>
      <c r="L604" s="29"/>
      <c r="M604" s="30"/>
      <c r="N604" s="26">
        <f t="shared" si="31"/>
        <v>0</v>
      </c>
      <c r="O604" s="31" t="e">
        <f t="shared" si="32"/>
        <v>#DIV/0!</v>
      </c>
      <c r="P604" s="51"/>
      <c r="Q604" s="100"/>
      <c r="R604" s="100"/>
      <c r="S604" s="100"/>
      <c r="T604" s="100"/>
    </row>
    <row r="605" spans="2:20" s="9" customFormat="1" x14ac:dyDescent="0.25">
      <c r="B605" s="53"/>
      <c r="C605" s="17"/>
      <c r="D605" s="17"/>
      <c r="E605" s="17"/>
      <c r="F605" s="66"/>
      <c r="G605" s="17"/>
      <c r="H605" s="59"/>
      <c r="I605" s="17"/>
      <c r="J605" s="59"/>
      <c r="K605" s="28"/>
      <c r="L605" s="29"/>
      <c r="M605" s="30"/>
      <c r="N605" s="26">
        <f t="shared" si="31"/>
        <v>0</v>
      </c>
      <c r="O605" s="31" t="e">
        <f t="shared" si="32"/>
        <v>#DIV/0!</v>
      </c>
      <c r="P605" s="51"/>
      <c r="Q605" s="100"/>
      <c r="R605" s="100"/>
      <c r="S605" s="100"/>
      <c r="T605" s="100"/>
    </row>
    <row r="606" spans="2:20" s="9" customFormat="1" x14ac:dyDescent="0.25">
      <c r="B606" s="53"/>
      <c r="C606" s="17"/>
      <c r="D606" s="17"/>
      <c r="E606" s="17"/>
      <c r="F606" s="66"/>
      <c r="G606" s="17"/>
      <c r="H606" s="59"/>
      <c r="I606" s="17"/>
      <c r="J606" s="59"/>
      <c r="K606" s="28"/>
      <c r="L606" s="29"/>
      <c r="M606" s="30"/>
      <c r="N606" s="26">
        <f t="shared" si="31"/>
        <v>0</v>
      </c>
      <c r="O606" s="31" t="e">
        <f t="shared" si="32"/>
        <v>#DIV/0!</v>
      </c>
      <c r="P606" s="51"/>
      <c r="Q606" s="100"/>
      <c r="R606" s="100"/>
      <c r="S606" s="100"/>
      <c r="T606" s="100"/>
    </row>
    <row r="607" spans="2:20" s="9" customFormat="1" x14ac:dyDescent="0.25">
      <c r="B607" s="53"/>
      <c r="C607" s="17"/>
      <c r="D607" s="17"/>
      <c r="E607" s="17"/>
      <c r="F607" s="66"/>
      <c r="G607" s="17"/>
      <c r="H607" s="59"/>
      <c r="I607" s="17"/>
      <c r="J607" s="59"/>
      <c r="K607" s="28"/>
      <c r="L607" s="29"/>
      <c r="M607" s="30"/>
      <c r="N607" s="26">
        <f t="shared" si="31"/>
        <v>0</v>
      </c>
      <c r="O607" s="31" t="e">
        <f t="shared" si="32"/>
        <v>#DIV/0!</v>
      </c>
      <c r="P607" s="51"/>
      <c r="Q607" s="100"/>
      <c r="R607" s="100"/>
      <c r="S607" s="100"/>
      <c r="T607" s="100"/>
    </row>
    <row r="608" spans="2:20" s="9" customFormat="1" x14ac:dyDescent="0.25">
      <c r="B608" s="53"/>
      <c r="C608" s="17"/>
      <c r="D608" s="17"/>
      <c r="E608" s="17"/>
      <c r="F608" s="66"/>
      <c r="G608" s="17"/>
      <c r="H608" s="59"/>
      <c r="I608" s="17"/>
      <c r="J608" s="59"/>
      <c r="K608" s="28"/>
      <c r="L608" s="29"/>
      <c r="M608" s="30"/>
      <c r="N608" s="26">
        <f t="shared" si="31"/>
        <v>0</v>
      </c>
      <c r="O608" s="31" t="e">
        <f t="shared" si="32"/>
        <v>#DIV/0!</v>
      </c>
      <c r="P608" s="51"/>
      <c r="Q608" s="100"/>
      <c r="R608" s="100"/>
      <c r="S608" s="100"/>
      <c r="T608" s="100"/>
    </row>
    <row r="609" spans="2:20" s="9" customFormat="1" x14ac:dyDescent="0.25">
      <c r="B609" s="53"/>
      <c r="C609" s="17"/>
      <c r="D609" s="17"/>
      <c r="E609" s="17"/>
      <c r="F609" s="66"/>
      <c r="G609" s="17"/>
      <c r="H609" s="59"/>
      <c r="I609" s="17"/>
      <c r="J609" s="59"/>
      <c r="K609" s="28"/>
      <c r="L609" s="29"/>
      <c r="M609" s="30"/>
      <c r="N609" s="26">
        <f t="shared" si="31"/>
        <v>0</v>
      </c>
      <c r="O609" s="31" t="e">
        <f t="shared" si="32"/>
        <v>#DIV/0!</v>
      </c>
      <c r="P609" s="51"/>
      <c r="Q609" s="100"/>
      <c r="R609" s="100"/>
      <c r="S609" s="100"/>
      <c r="T609" s="100"/>
    </row>
    <row r="610" spans="2:20" s="9" customFormat="1" x14ac:dyDescent="0.25">
      <c r="B610" s="53"/>
      <c r="C610" s="17"/>
      <c r="D610" s="17"/>
      <c r="E610" s="17"/>
      <c r="F610" s="66"/>
      <c r="G610" s="17"/>
      <c r="H610" s="59"/>
      <c r="I610" s="17"/>
      <c r="J610" s="59"/>
      <c r="K610" s="28"/>
      <c r="L610" s="29"/>
      <c r="M610" s="30"/>
      <c r="N610" s="26">
        <f t="shared" si="31"/>
        <v>0</v>
      </c>
      <c r="O610" s="31" t="e">
        <f t="shared" si="32"/>
        <v>#DIV/0!</v>
      </c>
      <c r="P610" s="51"/>
      <c r="Q610" s="100"/>
      <c r="R610" s="100"/>
      <c r="S610" s="100"/>
      <c r="T610" s="100"/>
    </row>
    <row r="611" spans="2:20" s="9" customFormat="1" x14ac:dyDescent="0.25">
      <c r="B611" s="53"/>
      <c r="C611" s="17"/>
      <c r="D611" s="17"/>
      <c r="E611" s="17"/>
      <c r="F611" s="66"/>
      <c r="G611" s="17"/>
      <c r="H611" s="59"/>
      <c r="I611" s="17"/>
      <c r="J611" s="59"/>
      <c r="K611" s="28"/>
      <c r="L611" s="29"/>
      <c r="M611" s="30"/>
      <c r="N611" s="26">
        <f t="shared" si="31"/>
        <v>0</v>
      </c>
      <c r="O611" s="31" t="e">
        <f t="shared" si="32"/>
        <v>#DIV/0!</v>
      </c>
      <c r="P611" s="51"/>
      <c r="Q611" s="100"/>
      <c r="R611" s="100"/>
      <c r="S611" s="100"/>
      <c r="T611" s="100"/>
    </row>
    <row r="612" spans="2:20" s="9" customFormat="1" x14ac:dyDescent="0.25">
      <c r="B612" s="53"/>
      <c r="C612" s="17"/>
      <c r="D612" s="17"/>
      <c r="E612" s="17"/>
      <c r="F612" s="66"/>
      <c r="G612" s="17"/>
      <c r="H612" s="59"/>
      <c r="I612" s="17"/>
      <c r="J612" s="59"/>
      <c r="K612" s="28"/>
      <c r="L612" s="29"/>
      <c r="M612" s="30"/>
      <c r="N612" s="26">
        <f t="shared" si="31"/>
        <v>0</v>
      </c>
      <c r="O612" s="31" t="e">
        <f t="shared" si="32"/>
        <v>#DIV/0!</v>
      </c>
      <c r="P612" s="51"/>
      <c r="Q612" s="100"/>
      <c r="R612" s="100"/>
      <c r="S612" s="100"/>
      <c r="T612" s="100"/>
    </row>
    <row r="613" spans="2:20" s="9" customFormat="1" x14ac:dyDescent="0.25">
      <c r="B613" s="53"/>
      <c r="C613" s="17"/>
      <c r="D613" s="17"/>
      <c r="E613" s="17"/>
      <c r="F613" s="66"/>
      <c r="G613" s="17"/>
      <c r="H613" s="59"/>
      <c r="I613" s="17"/>
      <c r="J613" s="59"/>
      <c r="K613" s="28"/>
      <c r="L613" s="29"/>
      <c r="M613" s="30"/>
      <c r="N613" s="26">
        <f t="shared" si="31"/>
        <v>0</v>
      </c>
      <c r="O613" s="31" t="e">
        <f t="shared" si="32"/>
        <v>#DIV/0!</v>
      </c>
      <c r="P613" s="51"/>
      <c r="Q613" s="100"/>
      <c r="R613" s="100"/>
      <c r="S613" s="100"/>
      <c r="T613" s="100"/>
    </row>
    <row r="614" spans="2:20" s="9" customFormat="1" x14ac:dyDescent="0.25">
      <c r="B614" s="53"/>
      <c r="C614" s="17"/>
      <c r="D614" s="17"/>
      <c r="E614" s="17"/>
      <c r="F614" s="66"/>
      <c r="G614" s="17"/>
      <c r="H614" s="59"/>
      <c r="I614" s="17"/>
      <c r="J614" s="59"/>
      <c r="K614" s="28"/>
      <c r="L614" s="29"/>
      <c r="M614" s="30"/>
      <c r="N614" s="26">
        <f t="shared" si="31"/>
        <v>0</v>
      </c>
      <c r="O614" s="31" t="e">
        <f t="shared" si="32"/>
        <v>#DIV/0!</v>
      </c>
      <c r="P614" s="51"/>
      <c r="Q614" s="100"/>
      <c r="R614" s="100"/>
      <c r="S614" s="100"/>
      <c r="T614" s="100"/>
    </row>
    <row r="615" spans="2:20" s="9" customFormat="1" x14ac:dyDescent="0.25">
      <c r="B615" s="53"/>
      <c r="C615" s="17"/>
      <c r="D615" s="17"/>
      <c r="E615" s="17"/>
      <c r="F615" s="66"/>
      <c r="G615" s="17"/>
      <c r="H615" s="59"/>
      <c r="I615" s="17"/>
      <c r="J615" s="59"/>
      <c r="K615" s="28"/>
      <c r="L615" s="29"/>
      <c r="M615" s="30"/>
      <c r="N615" s="26">
        <f t="shared" si="31"/>
        <v>0</v>
      </c>
      <c r="O615" s="31" t="e">
        <f t="shared" si="32"/>
        <v>#DIV/0!</v>
      </c>
      <c r="P615" s="51"/>
      <c r="Q615" s="100"/>
      <c r="R615" s="100"/>
      <c r="S615" s="100"/>
      <c r="T615" s="100"/>
    </row>
    <row r="616" spans="2:20" s="9" customFormat="1" x14ac:dyDescent="0.25">
      <c r="B616" s="53"/>
      <c r="C616" s="17"/>
      <c r="D616" s="17"/>
      <c r="E616" s="17"/>
      <c r="F616" s="66"/>
      <c r="G616" s="17"/>
      <c r="H616" s="59"/>
      <c r="I616" s="17"/>
      <c r="J616" s="59"/>
      <c r="K616" s="28"/>
      <c r="L616" s="29"/>
      <c r="M616" s="30"/>
      <c r="N616" s="26">
        <f t="shared" si="31"/>
        <v>0</v>
      </c>
      <c r="O616" s="31" t="e">
        <f t="shared" si="32"/>
        <v>#DIV/0!</v>
      </c>
      <c r="P616" s="51"/>
      <c r="Q616" s="100"/>
      <c r="R616" s="100"/>
      <c r="S616" s="100"/>
      <c r="T616" s="100"/>
    </row>
    <row r="617" spans="2:20" s="9" customFormat="1" x14ac:dyDescent="0.25">
      <c r="B617" s="53"/>
      <c r="C617" s="17"/>
      <c r="D617" s="17"/>
      <c r="E617" s="17"/>
      <c r="F617" s="66"/>
      <c r="G617" s="17"/>
      <c r="H617" s="59"/>
      <c r="I617" s="17"/>
      <c r="J617" s="59"/>
      <c r="K617" s="28"/>
      <c r="L617" s="29"/>
      <c r="M617" s="30"/>
      <c r="N617" s="26">
        <f t="shared" si="31"/>
        <v>0</v>
      </c>
      <c r="O617" s="31" t="e">
        <f t="shared" si="32"/>
        <v>#DIV/0!</v>
      </c>
      <c r="P617" s="51"/>
      <c r="Q617" s="100"/>
      <c r="R617" s="100"/>
      <c r="S617" s="100"/>
      <c r="T617" s="100"/>
    </row>
    <row r="618" spans="2:20" s="9" customFormat="1" x14ac:dyDescent="0.25">
      <c r="B618" s="53"/>
      <c r="C618" s="17"/>
      <c r="D618" s="17"/>
      <c r="E618" s="17"/>
      <c r="F618" s="66"/>
      <c r="G618" s="17"/>
      <c r="H618" s="59"/>
      <c r="I618" s="17"/>
      <c r="J618" s="59"/>
      <c r="K618" s="28"/>
      <c r="L618" s="29"/>
      <c r="M618" s="30"/>
      <c r="N618" s="26">
        <f t="shared" si="31"/>
        <v>0</v>
      </c>
      <c r="O618" s="31" t="e">
        <f t="shared" si="32"/>
        <v>#DIV/0!</v>
      </c>
      <c r="P618" s="51"/>
      <c r="Q618" s="100"/>
      <c r="R618" s="100"/>
      <c r="S618" s="100"/>
      <c r="T618" s="100"/>
    </row>
    <row r="619" spans="2:20" s="9" customFormat="1" x14ac:dyDescent="0.25">
      <c r="B619" s="53"/>
      <c r="C619" s="17"/>
      <c r="D619" s="17"/>
      <c r="E619" s="17"/>
      <c r="F619" s="66"/>
      <c r="G619" s="17"/>
      <c r="H619" s="59"/>
      <c r="I619" s="17"/>
      <c r="J619" s="59"/>
      <c r="K619" s="28"/>
      <c r="L619" s="29"/>
      <c r="M619" s="30"/>
      <c r="N619" s="26">
        <f t="shared" si="31"/>
        <v>0</v>
      </c>
      <c r="O619" s="31" t="e">
        <f t="shared" si="32"/>
        <v>#DIV/0!</v>
      </c>
      <c r="P619" s="51"/>
      <c r="Q619" s="100"/>
      <c r="R619" s="100"/>
      <c r="S619" s="100"/>
      <c r="T619" s="100"/>
    </row>
    <row r="620" spans="2:20" s="9" customFormat="1" x14ac:dyDescent="0.25">
      <c r="B620" s="53"/>
      <c r="C620" s="17"/>
      <c r="D620" s="17"/>
      <c r="E620" s="17"/>
      <c r="F620" s="66"/>
      <c r="G620" s="17"/>
      <c r="H620" s="59"/>
      <c r="I620" s="17"/>
      <c r="J620" s="59"/>
      <c r="K620" s="28"/>
      <c r="L620" s="29"/>
      <c r="M620" s="30"/>
      <c r="N620" s="26">
        <f t="shared" si="31"/>
        <v>0</v>
      </c>
      <c r="O620" s="31" t="e">
        <f t="shared" si="32"/>
        <v>#DIV/0!</v>
      </c>
      <c r="P620" s="51"/>
      <c r="Q620" s="100"/>
      <c r="R620" s="100"/>
      <c r="S620" s="100"/>
      <c r="T620" s="100"/>
    </row>
    <row r="621" spans="2:20" s="9" customFormat="1" x14ac:dyDescent="0.25">
      <c r="B621" s="53"/>
      <c r="C621" s="17"/>
      <c r="D621" s="17"/>
      <c r="E621" s="17"/>
      <c r="F621" s="66"/>
      <c r="G621" s="17"/>
      <c r="H621" s="59"/>
      <c r="I621" s="17"/>
      <c r="J621" s="59"/>
      <c r="K621" s="28"/>
      <c r="L621" s="29"/>
      <c r="M621" s="30"/>
      <c r="N621" s="26">
        <f t="shared" si="31"/>
        <v>0</v>
      </c>
      <c r="O621" s="31" t="e">
        <f t="shared" si="32"/>
        <v>#DIV/0!</v>
      </c>
      <c r="P621" s="51"/>
      <c r="Q621" s="100"/>
      <c r="R621" s="100"/>
      <c r="S621" s="100"/>
      <c r="T621" s="100"/>
    </row>
    <row r="622" spans="2:20" s="9" customFormat="1" x14ac:dyDescent="0.25">
      <c r="B622" s="53"/>
      <c r="C622" s="17"/>
      <c r="D622" s="17"/>
      <c r="E622" s="17"/>
      <c r="F622" s="66"/>
      <c r="G622" s="17"/>
      <c r="H622" s="59"/>
      <c r="I622" s="17"/>
      <c r="J622" s="59"/>
      <c r="K622" s="28"/>
      <c r="L622" s="29"/>
      <c r="M622" s="30"/>
      <c r="N622" s="26">
        <f t="shared" si="31"/>
        <v>0</v>
      </c>
      <c r="O622" s="31" t="e">
        <f t="shared" si="32"/>
        <v>#DIV/0!</v>
      </c>
      <c r="P622" s="51"/>
      <c r="Q622" s="100"/>
      <c r="R622" s="100"/>
      <c r="S622" s="100"/>
      <c r="T622" s="100"/>
    </row>
    <row r="623" spans="2:20" s="9" customFormat="1" x14ac:dyDescent="0.25">
      <c r="B623" s="53"/>
      <c r="C623" s="17"/>
      <c r="D623" s="17"/>
      <c r="E623" s="17"/>
      <c r="F623" s="66"/>
      <c r="G623" s="17"/>
      <c r="H623" s="59"/>
      <c r="I623" s="17"/>
      <c r="J623" s="59"/>
      <c r="K623" s="28"/>
      <c r="L623" s="29"/>
      <c r="M623" s="30"/>
      <c r="N623" s="26">
        <f t="shared" ref="N623:N686" si="33">+M623*K623</f>
        <v>0</v>
      </c>
      <c r="O623" s="31" t="e">
        <f t="shared" ref="O623:O686" si="34">+(N623/J623)-1</f>
        <v>#DIV/0!</v>
      </c>
      <c r="P623" s="51"/>
      <c r="Q623" s="100"/>
      <c r="R623" s="100"/>
      <c r="S623" s="100"/>
      <c r="T623" s="100"/>
    </row>
    <row r="624" spans="2:20" s="9" customFormat="1" x14ac:dyDescent="0.25">
      <c r="B624" s="53"/>
      <c r="C624" s="17"/>
      <c r="D624" s="17"/>
      <c r="E624" s="17"/>
      <c r="F624" s="66"/>
      <c r="G624" s="17"/>
      <c r="H624" s="59"/>
      <c r="I624" s="17"/>
      <c r="J624" s="59"/>
      <c r="K624" s="28"/>
      <c r="L624" s="29"/>
      <c r="M624" s="30"/>
      <c r="N624" s="26">
        <f t="shared" si="33"/>
        <v>0</v>
      </c>
      <c r="O624" s="31" t="e">
        <f t="shared" si="34"/>
        <v>#DIV/0!</v>
      </c>
      <c r="P624" s="51"/>
      <c r="Q624" s="100"/>
      <c r="R624" s="100"/>
      <c r="S624" s="100"/>
      <c r="T624" s="100"/>
    </row>
    <row r="625" spans="2:20" s="9" customFormat="1" x14ac:dyDescent="0.25">
      <c r="B625" s="53"/>
      <c r="C625" s="17"/>
      <c r="D625" s="17"/>
      <c r="E625" s="17"/>
      <c r="F625" s="66"/>
      <c r="G625" s="17"/>
      <c r="H625" s="59"/>
      <c r="I625" s="17"/>
      <c r="J625" s="59"/>
      <c r="K625" s="28"/>
      <c r="L625" s="29"/>
      <c r="M625" s="30"/>
      <c r="N625" s="26">
        <f t="shared" si="33"/>
        <v>0</v>
      </c>
      <c r="O625" s="31" t="e">
        <f t="shared" si="34"/>
        <v>#DIV/0!</v>
      </c>
      <c r="P625" s="51"/>
      <c r="Q625" s="100"/>
      <c r="R625" s="100"/>
      <c r="S625" s="100"/>
      <c r="T625" s="100"/>
    </row>
    <row r="626" spans="2:20" s="9" customFormat="1" x14ac:dyDescent="0.25">
      <c r="B626" s="53"/>
      <c r="C626" s="17"/>
      <c r="D626" s="17"/>
      <c r="E626" s="17"/>
      <c r="F626" s="66"/>
      <c r="G626" s="17"/>
      <c r="H626" s="59"/>
      <c r="I626" s="17"/>
      <c r="J626" s="59"/>
      <c r="K626" s="28"/>
      <c r="L626" s="29"/>
      <c r="M626" s="30"/>
      <c r="N626" s="26">
        <f t="shared" si="33"/>
        <v>0</v>
      </c>
      <c r="O626" s="31" t="e">
        <f t="shared" si="34"/>
        <v>#DIV/0!</v>
      </c>
      <c r="P626" s="51"/>
      <c r="Q626" s="100"/>
      <c r="R626" s="100"/>
      <c r="S626" s="100"/>
      <c r="T626" s="100"/>
    </row>
    <row r="627" spans="2:20" s="9" customFormat="1" x14ac:dyDescent="0.25">
      <c r="B627" s="53"/>
      <c r="C627" s="17"/>
      <c r="D627" s="17"/>
      <c r="E627" s="17"/>
      <c r="F627" s="66"/>
      <c r="G627" s="17"/>
      <c r="H627" s="59"/>
      <c r="I627" s="17"/>
      <c r="J627" s="59"/>
      <c r="K627" s="28"/>
      <c r="L627" s="29"/>
      <c r="M627" s="30"/>
      <c r="N627" s="26">
        <f t="shared" si="33"/>
        <v>0</v>
      </c>
      <c r="O627" s="31" t="e">
        <f t="shared" si="34"/>
        <v>#DIV/0!</v>
      </c>
      <c r="P627" s="51"/>
      <c r="Q627" s="100"/>
      <c r="R627" s="100"/>
      <c r="S627" s="100"/>
      <c r="T627" s="100"/>
    </row>
    <row r="628" spans="2:20" s="9" customFormat="1" x14ac:dyDescent="0.25">
      <c r="B628" s="53"/>
      <c r="C628" s="17"/>
      <c r="D628" s="17"/>
      <c r="E628" s="17"/>
      <c r="F628" s="66"/>
      <c r="G628" s="17"/>
      <c r="H628" s="59"/>
      <c r="I628" s="17"/>
      <c r="J628" s="59"/>
      <c r="K628" s="28"/>
      <c r="L628" s="29"/>
      <c r="M628" s="30"/>
      <c r="N628" s="26">
        <f t="shared" si="33"/>
        <v>0</v>
      </c>
      <c r="O628" s="31" t="e">
        <f t="shared" si="34"/>
        <v>#DIV/0!</v>
      </c>
      <c r="P628" s="51"/>
      <c r="Q628" s="100"/>
      <c r="R628" s="100"/>
      <c r="S628" s="100"/>
      <c r="T628" s="100"/>
    </row>
    <row r="629" spans="2:20" s="9" customFormat="1" x14ac:dyDescent="0.25">
      <c r="B629" s="53"/>
      <c r="C629" s="17"/>
      <c r="D629" s="17"/>
      <c r="E629" s="17"/>
      <c r="F629" s="66"/>
      <c r="G629" s="17"/>
      <c r="H629" s="59"/>
      <c r="I629" s="17"/>
      <c r="J629" s="59"/>
      <c r="K629" s="28"/>
      <c r="L629" s="29"/>
      <c r="M629" s="30"/>
      <c r="N629" s="26">
        <f t="shared" si="33"/>
        <v>0</v>
      </c>
      <c r="O629" s="31" t="e">
        <f t="shared" si="34"/>
        <v>#DIV/0!</v>
      </c>
      <c r="P629" s="51"/>
      <c r="Q629" s="100"/>
      <c r="R629" s="100"/>
      <c r="S629" s="100"/>
      <c r="T629" s="100"/>
    </row>
    <row r="630" spans="2:20" s="9" customFormat="1" x14ac:dyDescent="0.25">
      <c r="B630" s="53"/>
      <c r="C630" s="17"/>
      <c r="D630" s="17"/>
      <c r="E630" s="17"/>
      <c r="F630" s="66"/>
      <c r="G630" s="17"/>
      <c r="H630" s="59"/>
      <c r="I630" s="17"/>
      <c r="J630" s="59"/>
      <c r="K630" s="28"/>
      <c r="L630" s="29"/>
      <c r="M630" s="30"/>
      <c r="N630" s="26">
        <f t="shared" si="33"/>
        <v>0</v>
      </c>
      <c r="O630" s="31" t="e">
        <f t="shared" si="34"/>
        <v>#DIV/0!</v>
      </c>
      <c r="P630" s="51"/>
      <c r="Q630" s="100"/>
      <c r="R630" s="100"/>
      <c r="S630" s="100"/>
      <c r="T630" s="100"/>
    </row>
    <row r="631" spans="2:20" s="9" customFormat="1" x14ac:dyDescent="0.25">
      <c r="B631" s="53"/>
      <c r="C631" s="17"/>
      <c r="D631" s="17"/>
      <c r="E631" s="17"/>
      <c r="F631" s="66"/>
      <c r="G631" s="17"/>
      <c r="H631" s="59"/>
      <c r="I631" s="17"/>
      <c r="J631" s="59"/>
      <c r="K631" s="28"/>
      <c r="L631" s="29"/>
      <c r="M631" s="30"/>
      <c r="N631" s="26">
        <f t="shared" si="33"/>
        <v>0</v>
      </c>
      <c r="O631" s="31" t="e">
        <f t="shared" si="34"/>
        <v>#DIV/0!</v>
      </c>
      <c r="P631" s="51"/>
      <c r="Q631" s="100"/>
      <c r="R631" s="100"/>
      <c r="S631" s="100"/>
      <c r="T631" s="100"/>
    </row>
    <row r="632" spans="2:20" s="9" customFormat="1" x14ac:dyDescent="0.25">
      <c r="B632" s="53"/>
      <c r="C632" s="17"/>
      <c r="D632" s="17"/>
      <c r="E632" s="17"/>
      <c r="F632" s="66"/>
      <c r="G632" s="17"/>
      <c r="H632" s="59"/>
      <c r="I632" s="17"/>
      <c r="J632" s="59"/>
      <c r="K632" s="28"/>
      <c r="L632" s="29"/>
      <c r="M632" s="30"/>
      <c r="N632" s="26">
        <f t="shared" si="33"/>
        <v>0</v>
      </c>
      <c r="O632" s="31" t="e">
        <f t="shared" si="34"/>
        <v>#DIV/0!</v>
      </c>
      <c r="P632" s="51"/>
      <c r="Q632" s="100"/>
      <c r="R632" s="100"/>
      <c r="S632" s="100"/>
      <c r="T632" s="100"/>
    </row>
    <row r="633" spans="2:20" s="9" customFormat="1" x14ac:dyDescent="0.25">
      <c r="B633" s="53"/>
      <c r="C633" s="17"/>
      <c r="D633" s="17"/>
      <c r="E633" s="17"/>
      <c r="F633" s="66"/>
      <c r="G633" s="17"/>
      <c r="H633" s="59"/>
      <c r="I633" s="17"/>
      <c r="J633" s="59"/>
      <c r="K633" s="28"/>
      <c r="L633" s="29"/>
      <c r="M633" s="30"/>
      <c r="N633" s="26">
        <f t="shared" si="33"/>
        <v>0</v>
      </c>
      <c r="O633" s="31" t="e">
        <f t="shared" si="34"/>
        <v>#DIV/0!</v>
      </c>
      <c r="P633" s="51"/>
      <c r="Q633" s="100"/>
      <c r="R633" s="100"/>
      <c r="S633" s="100"/>
      <c r="T633" s="100"/>
    </row>
    <row r="634" spans="2:20" s="9" customFormat="1" x14ac:dyDescent="0.25">
      <c r="B634" s="53"/>
      <c r="C634" s="17"/>
      <c r="D634" s="17"/>
      <c r="E634" s="17"/>
      <c r="F634" s="66"/>
      <c r="G634" s="17"/>
      <c r="H634" s="59"/>
      <c r="I634" s="17"/>
      <c r="J634" s="59"/>
      <c r="K634" s="28"/>
      <c r="L634" s="29"/>
      <c r="M634" s="30"/>
      <c r="N634" s="26">
        <f t="shared" si="33"/>
        <v>0</v>
      </c>
      <c r="O634" s="31" t="e">
        <f t="shared" si="34"/>
        <v>#DIV/0!</v>
      </c>
      <c r="P634" s="51"/>
      <c r="Q634" s="100"/>
      <c r="R634" s="100"/>
      <c r="S634" s="100"/>
      <c r="T634" s="100"/>
    </row>
    <row r="635" spans="2:20" s="9" customFormat="1" x14ac:dyDescent="0.25">
      <c r="B635" s="53"/>
      <c r="C635" s="17"/>
      <c r="D635" s="17"/>
      <c r="E635" s="17"/>
      <c r="F635" s="66"/>
      <c r="G635" s="17"/>
      <c r="H635" s="59"/>
      <c r="I635" s="17"/>
      <c r="J635" s="59"/>
      <c r="K635" s="28"/>
      <c r="L635" s="29"/>
      <c r="M635" s="30"/>
      <c r="N635" s="26">
        <f t="shared" si="33"/>
        <v>0</v>
      </c>
      <c r="O635" s="31" t="e">
        <f t="shared" si="34"/>
        <v>#DIV/0!</v>
      </c>
      <c r="P635" s="51"/>
      <c r="Q635" s="100"/>
      <c r="R635" s="100"/>
      <c r="S635" s="100"/>
      <c r="T635" s="100"/>
    </row>
    <row r="636" spans="2:20" s="9" customFormat="1" x14ac:dyDescent="0.25">
      <c r="B636" s="53"/>
      <c r="C636" s="17"/>
      <c r="D636" s="17"/>
      <c r="E636" s="17"/>
      <c r="F636" s="66"/>
      <c r="G636" s="17"/>
      <c r="H636" s="59"/>
      <c r="I636" s="17"/>
      <c r="J636" s="59"/>
      <c r="K636" s="28"/>
      <c r="L636" s="29"/>
      <c r="M636" s="30"/>
      <c r="N636" s="26">
        <f t="shared" si="33"/>
        <v>0</v>
      </c>
      <c r="O636" s="31" t="e">
        <f t="shared" si="34"/>
        <v>#DIV/0!</v>
      </c>
      <c r="P636" s="51"/>
      <c r="Q636" s="100"/>
      <c r="R636" s="100"/>
      <c r="S636" s="100"/>
      <c r="T636" s="100"/>
    </row>
    <row r="637" spans="2:20" s="9" customFormat="1" x14ac:dyDescent="0.25">
      <c r="B637" s="53"/>
      <c r="C637" s="17"/>
      <c r="D637" s="17"/>
      <c r="E637" s="17"/>
      <c r="F637" s="66"/>
      <c r="G637" s="17"/>
      <c r="H637" s="59"/>
      <c r="I637" s="17"/>
      <c r="J637" s="59"/>
      <c r="K637" s="28"/>
      <c r="L637" s="29"/>
      <c r="M637" s="30"/>
      <c r="N637" s="26">
        <f t="shared" si="33"/>
        <v>0</v>
      </c>
      <c r="O637" s="31" t="e">
        <f t="shared" si="34"/>
        <v>#DIV/0!</v>
      </c>
      <c r="P637" s="51"/>
      <c r="Q637" s="100"/>
      <c r="R637" s="100"/>
      <c r="S637" s="100"/>
      <c r="T637" s="100"/>
    </row>
    <row r="638" spans="2:20" s="9" customFormat="1" x14ac:dyDescent="0.25">
      <c r="B638" s="53"/>
      <c r="C638" s="17"/>
      <c r="D638" s="17"/>
      <c r="E638" s="17"/>
      <c r="F638" s="66"/>
      <c r="G638" s="17"/>
      <c r="H638" s="59"/>
      <c r="I638" s="17"/>
      <c r="J638" s="59"/>
      <c r="K638" s="28"/>
      <c r="L638" s="29"/>
      <c r="M638" s="30"/>
      <c r="N638" s="26">
        <f t="shared" si="33"/>
        <v>0</v>
      </c>
      <c r="O638" s="31" t="e">
        <f t="shared" si="34"/>
        <v>#DIV/0!</v>
      </c>
      <c r="P638" s="51"/>
      <c r="Q638" s="100"/>
      <c r="R638" s="100"/>
      <c r="S638" s="100"/>
      <c r="T638" s="100"/>
    </row>
    <row r="639" spans="2:20" s="9" customFormat="1" x14ac:dyDescent="0.25">
      <c r="B639" s="53"/>
      <c r="C639" s="17"/>
      <c r="D639" s="17"/>
      <c r="E639" s="17"/>
      <c r="F639" s="66"/>
      <c r="G639" s="17"/>
      <c r="H639" s="59"/>
      <c r="I639" s="17"/>
      <c r="J639" s="59"/>
      <c r="K639" s="28"/>
      <c r="L639" s="29"/>
      <c r="M639" s="30"/>
      <c r="N639" s="26">
        <f t="shared" si="33"/>
        <v>0</v>
      </c>
      <c r="O639" s="31" t="e">
        <f t="shared" si="34"/>
        <v>#DIV/0!</v>
      </c>
      <c r="P639" s="51"/>
      <c r="Q639" s="100"/>
      <c r="R639" s="100"/>
      <c r="S639" s="100"/>
      <c r="T639" s="100"/>
    </row>
    <row r="640" spans="2:20" s="9" customFormat="1" x14ac:dyDescent="0.25">
      <c r="B640" s="53"/>
      <c r="C640" s="17"/>
      <c r="D640" s="17"/>
      <c r="E640" s="17"/>
      <c r="F640" s="66"/>
      <c r="G640" s="17"/>
      <c r="H640" s="59"/>
      <c r="I640" s="17"/>
      <c r="J640" s="59"/>
      <c r="K640" s="28"/>
      <c r="L640" s="29"/>
      <c r="M640" s="30"/>
      <c r="N640" s="26">
        <f t="shared" si="33"/>
        <v>0</v>
      </c>
      <c r="O640" s="31" t="e">
        <f t="shared" si="34"/>
        <v>#DIV/0!</v>
      </c>
      <c r="P640" s="51"/>
      <c r="Q640" s="100"/>
      <c r="R640" s="100"/>
      <c r="S640" s="100"/>
      <c r="T640" s="100"/>
    </row>
    <row r="641" spans="2:20" s="9" customFormat="1" x14ac:dyDescent="0.25">
      <c r="B641" s="53"/>
      <c r="C641" s="17"/>
      <c r="D641" s="17"/>
      <c r="E641" s="17"/>
      <c r="F641" s="66"/>
      <c r="G641" s="17"/>
      <c r="H641" s="59"/>
      <c r="I641" s="17"/>
      <c r="J641" s="59"/>
      <c r="K641" s="28"/>
      <c r="L641" s="29"/>
      <c r="M641" s="30"/>
      <c r="N641" s="26">
        <f t="shared" si="33"/>
        <v>0</v>
      </c>
      <c r="O641" s="31" t="e">
        <f t="shared" si="34"/>
        <v>#DIV/0!</v>
      </c>
      <c r="P641" s="51"/>
      <c r="Q641" s="100"/>
      <c r="R641" s="100"/>
      <c r="S641" s="100"/>
      <c r="T641" s="100"/>
    </row>
    <row r="642" spans="2:20" s="9" customFormat="1" x14ac:dyDescent="0.25">
      <c r="B642" s="53"/>
      <c r="C642" s="17"/>
      <c r="D642" s="17"/>
      <c r="E642" s="17"/>
      <c r="F642" s="66"/>
      <c r="G642" s="17"/>
      <c r="H642" s="59"/>
      <c r="I642" s="17"/>
      <c r="J642" s="59"/>
      <c r="K642" s="28"/>
      <c r="L642" s="29"/>
      <c r="M642" s="30"/>
      <c r="N642" s="26">
        <f t="shared" si="33"/>
        <v>0</v>
      </c>
      <c r="O642" s="31" t="e">
        <f t="shared" si="34"/>
        <v>#DIV/0!</v>
      </c>
      <c r="P642" s="51"/>
      <c r="Q642" s="100"/>
      <c r="R642" s="100"/>
      <c r="S642" s="100"/>
      <c r="T642" s="100"/>
    </row>
    <row r="643" spans="2:20" s="9" customFormat="1" x14ac:dyDescent="0.25">
      <c r="B643" s="53"/>
      <c r="C643" s="17"/>
      <c r="D643" s="17"/>
      <c r="E643" s="17"/>
      <c r="F643" s="66"/>
      <c r="G643" s="17"/>
      <c r="H643" s="59"/>
      <c r="I643" s="17"/>
      <c r="J643" s="59"/>
      <c r="K643" s="28"/>
      <c r="L643" s="29"/>
      <c r="M643" s="30"/>
      <c r="N643" s="26">
        <f t="shared" si="33"/>
        <v>0</v>
      </c>
      <c r="O643" s="31" t="e">
        <f t="shared" si="34"/>
        <v>#DIV/0!</v>
      </c>
      <c r="P643" s="51"/>
      <c r="Q643" s="100"/>
      <c r="R643" s="100"/>
      <c r="S643" s="100"/>
      <c r="T643" s="100"/>
    </row>
    <row r="644" spans="2:20" s="9" customFormat="1" x14ac:dyDescent="0.25">
      <c r="B644" s="53"/>
      <c r="C644" s="17"/>
      <c r="D644" s="17"/>
      <c r="E644" s="17"/>
      <c r="F644" s="66"/>
      <c r="G644" s="17"/>
      <c r="H644" s="59"/>
      <c r="I644" s="17"/>
      <c r="J644" s="59"/>
      <c r="K644" s="28"/>
      <c r="L644" s="29"/>
      <c r="M644" s="30"/>
      <c r="N644" s="26">
        <f t="shared" si="33"/>
        <v>0</v>
      </c>
      <c r="O644" s="31" t="e">
        <f t="shared" si="34"/>
        <v>#DIV/0!</v>
      </c>
      <c r="P644" s="51"/>
      <c r="Q644" s="100"/>
      <c r="R644" s="100"/>
      <c r="S644" s="100"/>
      <c r="T644" s="100"/>
    </row>
    <row r="645" spans="2:20" s="9" customFormat="1" x14ac:dyDescent="0.25">
      <c r="B645" s="53"/>
      <c r="C645" s="17"/>
      <c r="D645" s="17"/>
      <c r="E645" s="17"/>
      <c r="F645" s="66"/>
      <c r="G645" s="17"/>
      <c r="H645" s="59"/>
      <c r="I645" s="17"/>
      <c r="J645" s="59"/>
      <c r="K645" s="28"/>
      <c r="L645" s="29"/>
      <c r="M645" s="30"/>
      <c r="N645" s="26">
        <f t="shared" si="33"/>
        <v>0</v>
      </c>
      <c r="O645" s="31" t="e">
        <f t="shared" si="34"/>
        <v>#DIV/0!</v>
      </c>
      <c r="P645" s="51"/>
      <c r="Q645" s="100"/>
      <c r="R645" s="100"/>
      <c r="S645" s="100"/>
      <c r="T645" s="100"/>
    </row>
    <row r="646" spans="2:20" s="9" customFormat="1" x14ac:dyDescent="0.25">
      <c r="B646" s="53"/>
      <c r="C646" s="17"/>
      <c r="D646" s="17"/>
      <c r="E646" s="17"/>
      <c r="F646" s="66"/>
      <c r="G646" s="17"/>
      <c r="H646" s="59"/>
      <c r="I646" s="17"/>
      <c r="J646" s="59"/>
      <c r="K646" s="28"/>
      <c r="L646" s="29"/>
      <c r="M646" s="30"/>
      <c r="N646" s="26">
        <f t="shared" si="33"/>
        <v>0</v>
      </c>
      <c r="O646" s="31" t="e">
        <f t="shared" si="34"/>
        <v>#DIV/0!</v>
      </c>
      <c r="P646" s="51"/>
      <c r="Q646" s="100"/>
      <c r="R646" s="100"/>
      <c r="S646" s="100"/>
      <c r="T646" s="100"/>
    </row>
    <row r="647" spans="2:20" s="9" customFormat="1" x14ac:dyDescent="0.25">
      <c r="B647" s="53"/>
      <c r="C647" s="17"/>
      <c r="D647" s="17"/>
      <c r="E647" s="17"/>
      <c r="F647" s="66"/>
      <c r="G647" s="17"/>
      <c r="H647" s="59"/>
      <c r="I647" s="17"/>
      <c r="J647" s="59"/>
      <c r="K647" s="28"/>
      <c r="L647" s="29"/>
      <c r="M647" s="30"/>
      <c r="N647" s="26">
        <f t="shared" si="33"/>
        <v>0</v>
      </c>
      <c r="O647" s="31" t="e">
        <f t="shared" si="34"/>
        <v>#DIV/0!</v>
      </c>
      <c r="P647" s="51"/>
      <c r="Q647" s="100"/>
      <c r="R647" s="100"/>
      <c r="S647" s="100"/>
      <c r="T647" s="100"/>
    </row>
    <row r="648" spans="2:20" s="9" customFormat="1" x14ac:dyDescent="0.25">
      <c r="B648" s="53"/>
      <c r="C648" s="17"/>
      <c r="D648" s="17"/>
      <c r="E648" s="17"/>
      <c r="F648" s="66"/>
      <c r="G648" s="17"/>
      <c r="H648" s="59"/>
      <c r="I648" s="17"/>
      <c r="J648" s="59"/>
      <c r="K648" s="28"/>
      <c r="L648" s="29"/>
      <c r="M648" s="30"/>
      <c r="N648" s="26">
        <f t="shared" si="33"/>
        <v>0</v>
      </c>
      <c r="O648" s="31" t="e">
        <f t="shared" si="34"/>
        <v>#DIV/0!</v>
      </c>
      <c r="P648" s="51"/>
      <c r="Q648" s="100"/>
      <c r="R648" s="100"/>
      <c r="S648" s="100"/>
      <c r="T648" s="100"/>
    </row>
    <row r="649" spans="2:20" s="9" customFormat="1" x14ac:dyDescent="0.25">
      <c r="B649" s="53"/>
      <c r="C649" s="17"/>
      <c r="D649" s="17"/>
      <c r="E649" s="17"/>
      <c r="F649" s="66"/>
      <c r="G649" s="17"/>
      <c r="H649" s="59"/>
      <c r="I649" s="17"/>
      <c r="J649" s="59"/>
      <c r="K649" s="28"/>
      <c r="L649" s="29"/>
      <c r="M649" s="30"/>
      <c r="N649" s="26">
        <f t="shared" si="33"/>
        <v>0</v>
      </c>
      <c r="O649" s="31" t="e">
        <f t="shared" si="34"/>
        <v>#DIV/0!</v>
      </c>
      <c r="P649" s="51"/>
      <c r="Q649" s="100"/>
      <c r="R649" s="100"/>
      <c r="S649" s="100"/>
      <c r="T649" s="100"/>
    </row>
    <row r="650" spans="2:20" s="9" customFormat="1" x14ac:dyDescent="0.25">
      <c r="B650" s="53"/>
      <c r="C650" s="17"/>
      <c r="D650" s="17"/>
      <c r="E650" s="17"/>
      <c r="F650" s="66"/>
      <c r="G650" s="17"/>
      <c r="H650" s="59"/>
      <c r="I650" s="17"/>
      <c r="J650" s="59"/>
      <c r="K650" s="28"/>
      <c r="L650" s="29"/>
      <c r="M650" s="30"/>
      <c r="N650" s="26">
        <f t="shared" si="33"/>
        <v>0</v>
      </c>
      <c r="O650" s="31" t="e">
        <f t="shared" si="34"/>
        <v>#DIV/0!</v>
      </c>
      <c r="P650" s="51"/>
      <c r="Q650" s="100"/>
      <c r="R650" s="100"/>
      <c r="S650" s="100"/>
      <c r="T650" s="100"/>
    </row>
    <row r="651" spans="2:20" s="9" customFormat="1" x14ac:dyDescent="0.25">
      <c r="B651" s="53"/>
      <c r="C651" s="17"/>
      <c r="D651" s="17"/>
      <c r="E651" s="17"/>
      <c r="F651" s="66"/>
      <c r="G651" s="17"/>
      <c r="H651" s="59"/>
      <c r="I651" s="17"/>
      <c r="J651" s="59"/>
      <c r="K651" s="28"/>
      <c r="L651" s="29"/>
      <c r="M651" s="30"/>
      <c r="N651" s="26">
        <f t="shared" si="33"/>
        <v>0</v>
      </c>
      <c r="O651" s="31" t="e">
        <f t="shared" si="34"/>
        <v>#DIV/0!</v>
      </c>
      <c r="P651" s="51"/>
      <c r="Q651" s="100"/>
      <c r="R651" s="100"/>
      <c r="S651" s="100"/>
      <c r="T651" s="100"/>
    </row>
    <row r="652" spans="2:20" s="9" customFormat="1" x14ac:dyDescent="0.25">
      <c r="B652" s="53"/>
      <c r="C652" s="17"/>
      <c r="D652" s="17"/>
      <c r="E652" s="17"/>
      <c r="F652" s="66"/>
      <c r="G652" s="17"/>
      <c r="H652" s="59"/>
      <c r="I652" s="17"/>
      <c r="J652" s="59"/>
      <c r="K652" s="28"/>
      <c r="L652" s="29"/>
      <c r="M652" s="30"/>
      <c r="N652" s="26">
        <f t="shared" si="33"/>
        <v>0</v>
      </c>
      <c r="O652" s="31" t="e">
        <f t="shared" si="34"/>
        <v>#DIV/0!</v>
      </c>
      <c r="P652" s="51"/>
      <c r="Q652" s="100"/>
      <c r="R652" s="100"/>
      <c r="S652" s="100"/>
      <c r="T652" s="100"/>
    </row>
    <row r="653" spans="2:20" s="9" customFormat="1" x14ac:dyDescent="0.25">
      <c r="B653" s="53"/>
      <c r="C653" s="17"/>
      <c r="D653" s="17"/>
      <c r="E653" s="17"/>
      <c r="F653" s="66"/>
      <c r="G653" s="17"/>
      <c r="H653" s="59"/>
      <c r="I653" s="17"/>
      <c r="J653" s="59"/>
      <c r="K653" s="28"/>
      <c r="L653" s="29"/>
      <c r="M653" s="30"/>
      <c r="N653" s="26">
        <f t="shared" si="33"/>
        <v>0</v>
      </c>
      <c r="O653" s="31" t="e">
        <f t="shared" si="34"/>
        <v>#DIV/0!</v>
      </c>
      <c r="P653" s="51"/>
      <c r="Q653" s="100"/>
      <c r="R653" s="100"/>
      <c r="S653" s="100"/>
      <c r="T653" s="100"/>
    </row>
    <row r="654" spans="2:20" s="9" customFormat="1" x14ac:dyDescent="0.25">
      <c r="B654" s="53"/>
      <c r="C654" s="17"/>
      <c r="D654" s="17"/>
      <c r="E654" s="17"/>
      <c r="F654" s="66"/>
      <c r="G654" s="17"/>
      <c r="H654" s="59"/>
      <c r="I654" s="17"/>
      <c r="J654" s="59"/>
      <c r="K654" s="28"/>
      <c r="L654" s="29"/>
      <c r="M654" s="30"/>
      <c r="N654" s="26">
        <f t="shared" si="33"/>
        <v>0</v>
      </c>
      <c r="O654" s="31" t="e">
        <f t="shared" si="34"/>
        <v>#DIV/0!</v>
      </c>
      <c r="P654" s="51"/>
      <c r="Q654" s="100"/>
      <c r="R654" s="100"/>
      <c r="S654" s="100"/>
      <c r="T654" s="100"/>
    </row>
    <row r="655" spans="2:20" s="9" customFormat="1" x14ac:dyDescent="0.25">
      <c r="B655" s="53"/>
      <c r="C655" s="17"/>
      <c r="D655" s="17"/>
      <c r="E655" s="17"/>
      <c r="F655" s="66"/>
      <c r="G655" s="17"/>
      <c r="H655" s="59"/>
      <c r="I655" s="17"/>
      <c r="J655" s="59"/>
      <c r="K655" s="28"/>
      <c r="L655" s="29"/>
      <c r="M655" s="30"/>
      <c r="N655" s="26">
        <f t="shared" si="33"/>
        <v>0</v>
      </c>
      <c r="O655" s="31" t="e">
        <f t="shared" si="34"/>
        <v>#DIV/0!</v>
      </c>
      <c r="P655" s="51"/>
      <c r="Q655" s="100"/>
      <c r="R655" s="100"/>
      <c r="S655" s="100"/>
      <c r="T655" s="100"/>
    </row>
    <row r="656" spans="2:20" s="9" customFormat="1" x14ac:dyDescent="0.25">
      <c r="B656" s="53"/>
      <c r="C656" s="17"/>
      <c r="D656" s="17"/>
      <c r="E656" s="17"/>
      <c r="F656" s="66"/>
      <c r="G656" s="17"/>
      <c r="H656" s="59"/>
      <c r="I656" s="17"/>
      <c r="J656" s="59"/>
      <c r="K656" s="28"/>
      <c r="L656" s="29"/>
      <c r="M656" s="30"/>
      <c r="N656" s="26">
        <f t="shared" si="33"/>
        <v>0</v>
      </c>
      <c r="O656" s="31" t="e">
        <f t="shared" si="34"/>
        <v>#DIV/0!</v>
      </c>
      <c r="P656" s="51"/>
      <c r="Q656" s="100"/>
      <c r="R656" s="100"/>
      <c r="S656" s="100"/>
      <c r="T656" s="100"/>
    </row>
    <row r="657" spans="2:20" s="9" customFormat="1" x14ac:dyDescent="0.25">
      <c r="B657" s="53"/>
      <c r="C657" s="17"/>
      <c r="D657" s="17"/>
      <c r="E657" s="17"/>
      <c r="F657" s="66"/>
      <c r="G657" s="17"/>
      <c r="H657" s="59"/>
      <c r="I657" s="17"/>
      <c r="J657" s="59"/>
      <c r="K657" s="28"/>
      <c r="L657" s="29"/>
      <c r="M657" s="30"/>
      <c r="N657" s="26">
        <f t="shared" si="33"/>
        <v>0</v>
      </c>
      <c r="O657" s="31" t="e">
        <f t="shared" si="34"/>
        <v>#DIV/0!</v>
      </c>
      <c r="P657" s="51"/>
      <c r="Q657" s="100"/>
      <c r="R657" s="100"/>
      <c r="S657" s="100"/>
      <c r="T657" s="100"/>
    </row>
    <row r="658" spans="2:20" s="9" customFormat="1" x14ac:dyDescent="0.25">
      <c r="B658" s="53"/>
      <c r="C658" s="17"/>
      <c r="D658" s="17"/>
      <c r="E658" s="17"/>
      <c r="F658" s="66"/>
      <c r="G658" s="17"/>
      <c r="H658" s="59"/>
      <c r="I658" s="17"/>
      <c r="J658" s="59"/>
      <c r="K658" s="28"/>
      <c r="L658" s="29"/>
      <c r="M658" s="30"/>
      <c r="N658" s="26">
        <f t="shared" si="33"/>
        <v>0</v>
      </c>
      <c r="O658" s="31" t="e">
        <f t="shared" si="34"/>
        <v>#DIV/0!</v>
      </c>
      <c r="P658" s="51"/>
      <c r="Q658" s="100"/>
      <c r="R658" s="100"/>
      <c r="S658" s="100"/>
      <c r="T658" s="100"/>
    </row>
    <row r="659" spans="2:20" s="9" customFormat="1" x14ac:dyDescent="0.25">
      <c r="B659" s="53"/>
      <c r="C659" s="17"/>
      <c r="D659" s="17"/>
      <c r="E659" s="17"/>
      <c r="F659" s="66"/>
      <c r="G659" s="17"/>
      <c r="H659" s="59"/>
      <c r="I659" s="17"/>
      <c r="J659" s="59"/>
      <c r="K659" s="28"/>
      <c r="L659" s="29"/>
      <c r="M659" s="30"/>
      <c r="N659" s="26">
        <f t="shared" si="33"/>
        <v>0</v>
      </c>
      <c r="O659" s="31" t="e">
        <f t="shared" si="34"/>
        <v>#DIV/0!</v>
      </c>
      <c r="P659" s="51"/>
      <c r="Q659" s="100"/>
      <c r="R659" s="100"/>
      <c r="S659" s="100"/>
      <c r="T659" s="100"/>
    </row>
    <row r="660" spans="2:20" s="9" customFormat="1" x14ac:dyDescent="0.25">
      <c r="B660" s="53"/>
      <c r="C660" s="17"/>
      <c r="D660" s="17"/>
      <c r="E660" s="17"/>
      <c r="F660" s="66"/>
      <c r="G660" s="17"/>
      <c r="H660" s="59"/>
      <c r="I660" s="17"/>
      <c r="J660" s="59"/>
      <c r="K660" s="28"/>
      <c r="L660" s="29"/>
      <c r="M660" s="30"/>
      <c r="N660" s="26">
        <f t="shared" si="33"/>
        <v>0</v>
      </c>
      <c r="O660" s="31" t="e">
        <f t="shared" si="34"/>
        <v>#DIV/0!</v>
      </c>
      <c r="P660" s="51"/>
      <c r="Q660" s="100"/>
      <c r="R660" s="100"/>
      <c r="S660" s="100"/>
      <c r="T660" s="100"/>
    </row>
    <row r="661" spans="2:20" s="9" customFormat="1" x14ac:dyDescent="0.25">
      <c r="B661" s="53"/>
      <c r="C661" s="17"/>
      <c r="D661" s="17"/>
      <c r="E661" s="17"/>
      <c r="F661" s="66"/>
      <c r="G661" s="17"/>
      <c r="H661" s="59"/>
      <c r="I661" s="17"/>
      <c r="J661" s="59"/>
      <c r="K661" s="28"/>
      <c r="L661" s="29"/>
      <c r="M661" s="30"/>
      <c r="N661" s="26">
        <f t="shared" si="33"/>
        <v>0</v>
      </c>
      <c r="O661" s="31" t="e">
        <f t="shared" si="34"/>
        <v>#DIV/0!</v>
      </c>
      <c r="P661" s="51"/>
      <c r="Q661" s="100"/>
      <c r="R661" s="100"/>
      <c r="S661" s="100"/>
      <c r="T661" s="100"/>
    </row>
    <row r="662" spans="2:20" s="9" customFormat="1" x14ac:dyDescent="0.25">
      <c r="B662" s="53"/>
      <c r="C662" s="17"/>
      <c r="D662" s="17"/>
      <c r="E662" s="17"/>
      <c r="F662" s="66"/>
      <c r="G662" s="17"/>
      <c r="H662" s="59"/>
      <c r="I662" s="17"/>
      <c r="J662" s="59"/>
      <c r="K662" s="28"/>
      <c r="L662" s="29"/>
      <c r="M662" s="30"/>
      <c r="N662" s="26">
        <f t="shared" si="33"/>
        <v>0</v>
      </c>
      <c r="O662" s="31" t="e">
        <f t="shared" si="34"/>
        <v>#DIV/0!</v>
      </c>
      <c r="P662" s="51"/>
      <c r="Q662" s="100"/>
      <c r="R662" s="100"/>
      <c r="S662" s="100"/>
      <c r="T662" s="100"/>
    </row>
    <row r="663" spans="2:20" s="9" customFormat="1" x14ac:dyDescent="0.25">
      <c r="B663" s="53"/>
      <c r="C663" s="17"/>
      <c r="D663" s="17"/>
      <c r="E663" s="17"/>
      <c r="F663" s="66"/>
      <c r="G663" s="17"/>
      <c r="H663" s="59"/>
      <c r="I663" s="17"/>
      <c r="J663" s="59"/>
      <c r="K663" s="28"/>
      <c r="L663" s="29"/>
      <c r="M663" s="30"/>
      <c r="N663" s="26">
        <f t="shared" si="33"/>
        <v>0</v>
      </c>
      <c r="O663" s="31" t="e">
        <f t="shared" si="34"/>
        <v>#DIV/0!</v>
      </c>
      <c r="P663" s="51"/>
      <c r="Q663" s="100"/>
      <c r="R663" s="100"/>
      <c r="S663" s="100"/>
      <c r="T663" s="100"/>
    </row>
    <row r="664" spans="2:20" s="9" customFormat="1" x14ac:dyDescent="0.25">
      <c r="B664" s="53"/>
      <c r="C664" s="17"/>
      <c r="D664" s="17"/>
      <c r="E664" s="17"/>
      <c r="F664" s="66"/>
      <c r="G664" s="17"/>
      <c r="H664" s="59"/>
      <c r="I664" s="17"/>
      <c r="J664" s="59"/>
      <c r="K664" s="28"/>
      <c r="L664" s="29"/>
      <c r="M664" s="30"/>
      <c r="N664" s="26">
        <f t="shared" si="33"/>
        <v>0</v>
      </c>
      <c r="O664" s="31" t="e">
        <f t="shared" si="34"/>
        <v>#DIV/0!</v>
      </c>
      <c r="P664" s="51"/>
      <c r="Q664" s="100"/>
      <c r="R664" s="100"/>
      <c r="S664" s="100"/>
      <c r="T664" s="100"/>
    </row>
    <row r="665" spans="2:20" s="9" customFormat="1" x14ac:dyDescent="0.25">
      <c r="B665" s="53"/>
      <c r="C665" s="17"/>
      <c r="D665" s="17"/>
      <c r="E665" s="17"/>
      <c r="F665" s="66"/>
      <c r="G665" s="17"/>
      <c r="H665" s="59"/>
      <c r="I665" s="17"/>
      <c r="J665" s="59"/>
      <c r="K665" s="28"/>
      <c r="L665" s="29"/>
      <c r="M665" s="30"/>
      <c r="N665" s="26">
        <f t="shared" si="33"/>
        <v>0</v>
      </c>
      <c r="O665" s="31" t="e">
        <f t="shared" si="34"/>
        <v>#DIV/0!</v>
      </c>
      <c r="P665" s="51"/>
      <c r="Q665" s="100"/>
      <c r="R665" s="100"/>
      <c r="S665" s="100"/>
      <c r="T665" s="100"/>
    </row>
    <row r="666" spans="2:20" s="9" customFormat="1" x14ac:dyDescent="0.25">
      <c r="B666" s="53"/>
      <c r="C666" s="17"/>
      <c r="D666" s="17"/>
      <c r="E666" s="17"/>
      <c r="F666" s="66"/>
      <c r="G666" s="17"/>
      <c r="H666" s="59"/>
      <c r="I666" s="17"/>
      <c r="J666" s="59"/>
      <c r="K666" s="28"/>
      <c r="L666" s="29"/>
      <c r="M666" s="30"/>
      <c r="N666" s="26">
        <f t="shared" si="33"/>
        <v>0</v>
      </c>
      <c r="O666" s="31" t="e">
        <f t="shared" si="34"/>
        <v>#DIV/0!</v>
      </c>
      <c r="P666" s="51"/>
      <c r="Q666" s="100"/>
      <c r="R666" s="100"/>
      <c r="S666" s="100"/>
      <c r="T666" s="100"/>
    </row>
    <row r="667" spans="2:20" s="9" customFormat="1" x14ac:dyDescent="0.25">
      <c r="B667" s="53"/>
      <c r="C667" s="17"/>
      <c r="D667" s="17"/>
      <c r="E667" s="17"/>
      <c r="F667" s="66"/>
      <c r="G667" s="17"/>
      <c r="H667" s="59"/>
      <c r="I667" s="17"/>
      <c r="J667" s="59"/>
      <c r="K667" s="28"/>
      <c r="L667" s="29"/>
      <c r="M667" s="30"/>
      <c r="N667" s="26">
        <f t="shared" si="33"/>
        <v>0</v>
      </c>
      <c r="O667" s="31" t="e">
        <f t="shared" si="34"/>
        <v>#DIV/0!</v>
      </c>
      <c r="P667" s="51"/>
      <c r="Q667" s="100"/>
      <c r="R667" s="100"/>
      <c r="S667" s="100"/>
      <c r="T667" s="100"/>
    </row>
    <row r="668" spans="2:20" s="9" customFormat="1" x14ac:dyDescent="0.25">
      <c r="B668" s="53"/>
      <c r="C668" s="17"/>
      <c r="D668" s="17"/>
      <c r="E668" s="17"/>
      <c r="F668" s="66"/>
      <c r="G668" s="17"/>
      <c r="H668" s="59"/>
      <c r="I668" s="17"/>
      <c r="J668" s="59"/>
      <c r="K668" s="28"/>
      <c r="L668" s="29"/>
      <c r="M668" s="30"/>
      <c r="N668" s="26">
        <f t="shared" si="33"/>
        <v>0</v>
      </c>
      <c r="O668" s="31" t="e">
        <f t="shared" si="34"/>
        <v>#DIV/0!</v>
      </c>
      <c r="P668" s="51"/>
      <c r="Q668" s="100"/>
      <c r="R668" s="100"/>
      <c r="S668" s="100"/>
      <c r="T668" s="100"/>
    </row>
    <row r="669" spans="2:20" s="9" customFormat="1" x14ac:dyDescent="0.25">
      <c r="B669" s="53"/>
      <c r="C669" s="17"/>
      <c r="D669" s="17"/>
      <c r="E669" s="17"/>
      <c r="F669" s="66"/>
      <c r="G669" s="17"/>
      <c r="H669" s="59"/>
      <c r="I669" s="17"/>
      <c r="J669" s="59"/>
      <c r="K669" s="28"/>
      <c r="L669" s="29"/>
      <c r="M669" s="30"/>
      <c r="N669" s="26">
        <f t="shared" si="33"/>
        <v>0</v>
      </c>
      <c r="O669" s="31" t="e">
        <f t="shared" si="34"/>
        <v>#DIV/0!</v>
      </c>
      <c r="P669" s="51"/>
      <c r="Q669" s="100"/>
      <c r="R669" s="100"/>
      <c r="S669" s="100"/>
      <c r="T669" s="100"/>
    </row>
    <row r="670" spans="2:20" s="9" customFormat="1" x14ac:dyDescent="0.25">
      <c r="B670" s="53"/>
      <c r="C670" s="17"/>
      <c r="D670" s="17"/>
      <c r="E670" s="17"/>
      <c r="F670" s="66"/>
      <c r="G670" s="17"/>
      <c r="H670" s="59"/>
      <c r="I670" s="17"/>
      <c r="J670" s="59"/>
      <c r="K670" s="28"/>
      <c r="L670" s="29"/>
      <c r="M670" s="30"/>
      <c r="N670" s="26">
        <f t="shared" si="33"/>
        <v>0</v>
      </c>
      <c r="O670" s="31" t="e">
        <f t="shared" si="34"/>
        <v>#DIV/0!</v>
      </c>
      <c r="P670" s="51"/>
      <c r="Q670" s="100"/>
      <c r="R670" s="100"/>
      <c r="S670" s="100"/>
      <c r="T670" s="100"/>
    </row>
    <row r="671" spans="2:20" s="9" customFormat="1" x14ac:dyDescent="0.25">
      <c r="B671" s="53"/>
      <c r="C671" s="17"/>
      <c r="D671" s="17"/>
      <c r="E671" s="17"/>
      <c r="F671" s="66"/>
      <c r="G671" s="17"/>
      <c r="H671" s="59"/>
      <c r="I671" s="17"/>
      <c r="J671" s="59"/>
      <c r="K671" s="28"/>
      <c r="L671" s="29"/>
      <c r="M671" s="30"/>
      <c r="N671" s="26">
        <f t="shared" si="33"/>
        <v>0</v>
      </c>
      <c r="O671" s="31" t="e">
        <f t="shared" si="34"/>
        <v>#DIV/0!</v>
      </c>
      <c r="P671" s="51"/>
      <c r="Q671" s="100"/>
      <c r="R671" s="100"/>
      <c r="S671" s="100"/>
      <c r="T671" s="100"/>
    </row>
    <row r="672" spans="2:20" s="9" customFormat="1" x14ac:dyDescent="0.25">
      <c r="B672" s="53"/>
      <c r="C672" s="17"/>
      <c r="D672" s="17"/>
      <c r="E672" s="17"/>
      <c r="F672" s="66"/>
      <c r="G672" s="17"/>
      <c r="H672" s="59"/>
      <c r="I672" s="17"/>
      <c r="J672" s="59"/>
      <c r="K672" s="28"/>
      <c r="L672" s="29"/>
      <c r="M672" s="30"/>
      <c r="N672" s="26">
        <f t="shared" si="33"/>
        <v>0</v>
      </c>
      <c r="O672" s="31" t="e">
        <f t="shared" si="34"/>
        <v>#DIV/0!</v>
      </c>
      <c r="P672" s="51"/>
      <c r="Q672" s="100"/>
      <c r="R672" s="100"/>
      <c r="S672" s="100"/>
      <c r="T672" s="100"/>
    </row>
    <row r="673" spans="2:20" s="9" customFormat="1" x14ac:dyDescent="0.25">
      <c r="B673" s="53"/>
      <c r="C673" s="17"/>
      <c r="D673" s="17"/>
      <c r="E673" s="17"/>
      <c r="F673" s="66"/>
      <c r="G673" s="17"/>
      <c r="H673" s="59"/>
      <c r="I673" s="17"/>
      <c r="J673" s="59"/>
      <c r="K673" s="28"/>
      <c r="L673" s="29"/>
      <c r="M673" s="30"/>
      <c r="N673" s="26">
        <f t="shared" si="33"/>
        <v>0</v>
      </c>
      <c r="O673" s="31" t="e">
        <f t="shared" si="34"/>
        <v>#DIV/0!</v>
      </c>
      <c r="P673" s="51"/>
      <c r="Q673" s="100"/>
      <c r="R673" s="100"/>
      <c r="S673" s="100"/>
      <c r="T673" s="100"/>
    </row>
    <row r="674" spans="2:20" s="9" customFormat="1" x14ac:dyDescent="0.25">
      <c r="B674" s="53"/>
      <c r="C674" s="17"/>
      <c r="D674" s="17"/>
      <c r="E674" s="17"/>
      <c r="F674" s="66"/>
      <c r="G674" s="17"/>
      <c r="H674" s="59"/>
      <c r="I674" s="17"/>
      <c r="J674" s="59"/>
      <c r="K674" s="28"/>
      <c r="L674" s="29"/>
      <c r="M674" s="30"/>
      <c r="N674" s="26">
        <f t="shared" si="33"/>
        <v>0</v>
      </c>
      <c r="O674" s="31" t="e">
        <f t="shared" si="34"/>
        <v>#DIV/0!</v>
      </c>
      <c r="P674" s="51"/>
      <c r="Q674" s="100"/>
      <c r="R674" s="100"/>
      <c r="S674" s="100"/>
      <c r="T674" s="100"/>
    </row>
    <row r="675" spans="2:20" s="9" customFormat="1" x14ac:dyDescent="0.25">
      <c r="B675" s="53"/>
      <c r="C675" s="17"/>
      <c r="D675" s="17"/>
      <c r="E675" s="17"/>
      <c r="F675" s="66"/>
      <c r="G675" s="17"/>
      <c r="H675" s="59"/>
      <c r="I675" s="17"/>
      <c r="J675" s="59"/>
      <c r="K675" s="28"/>
      <c r="L675" s="29"/>
      <c r="M675" s="30"/>
      <c r="N675" s="26">
        <f t="shared" si="33"/>
        <v>0</v>
      </c>
      <c r="O675" s="31" t="e">
        <f t="shared" si="34"/>
        <v>#DIV/0!</v>
      </c>
      <c r="P675" s="51"/>
      <c r="Q675" s="100"/>
      <c r="R675" s="100"/>
      <c r="S675" s="100"/>
      <c r="T675" s="100"/>
    </row>
    <row r="676" spans="2:20" s="9" customFormat="1" x14ac:dyDescent="0.25">
      <c r="B676" s="53"/>
      <c r="C676" s="17"/>
      <c r="D676" s="17"/>
      <c r="E676" s="17"/>
      <c r="F676" s="66"/>
      <c r="G676" s="17"/>
      <c r="H676" s="59"/>
      <c r="I676" s="17"/>
      <c r="J676" s="59"/>
      <c r="K676" s="28"/>
      <c r="L676" s="29"/>
      <c r="M676" s="30"/>
      <c r="N676" s="26">
        <f t="shared" si="33"/>
        <v>0</v>
      </c>
      <c r="O676" s="31" t="e">
        <f t="shared" si="34"/>
        <v>#DIV/0!</v>
      </c>
      <c r="P676" s="51"/>
      <c r="Q676" s="100"/>
      <c r="R676" s="100"/>
      <c r="S676" s="100"/>
      <c r="T676" s="100"/>
    </row>
    <row r="677" spans="2:20" s="9" customFormat="1" x14ac:dyDescent="0.25">
      <c r="B677" s="53"/>
      <c r="C677" s="17"/>
      <c r="D677" s="17"/>
      <c r="E677" s="17"/>
      <c r="F677" s="66"/>
      <c r="G677" s="17"/>
      <c r="H677" s="59"/>
      <c r="I677" s="17"/>
      <c r="J677" s="59"/>
      <c r="K677" s="28"/>
      <c r="L677" s="29"/>
      <c r="M677" s="30"/>
      <c r="N677" s="26">
        <f t="shared" si="33"/>
        <v>0</v>
      </c>
      <c r="O677" s="31" t="e">
        <f t="shared" si="34"/>
        <v>#DIV/0!</v>
      </c>
      <c r="P677" s="51"/>
      <c r="Q677" s="100"/>
      <c r="R677" s="100"/>
      <c r="S677" s="100"/>
      <c r="T677" s="100"/>
    </row>
    <row r="678" spans="2:20" s="9" customFormat="1" x14ac:dyDescent="0.25">
      <c r="B678" s="53"/>
      <c r="C678" s="17"/>
      <c r="D678" s="17"/>
      <c r="E678" s="17"/>
      <c r="F678" s="66"/>
      <c r="G678" s="17"/>
      <c r="H678" s="59"/>
      <c r="I678" s="17"/>
      <c r="J678" s="59"/>
      <c r="K678" s="28"/>
      <c r="L678" s="29"/>
      <c r="M678" s="30"/>
      <c r="N678" s="26">
        <f t="shared" si="33"/>
        <v>0</v>
      </c>
      <c r="O678" s="31" t="e">
        <f t="shared" si="34"/>
        <v>#DIV/0!</v>
      </c>
      <c r="P678" s="51"/>
      <c r="Q678" s="100"/>
      <c r="R678" s="100"/>
      <c r="S678" s="100"/>
      <c r="T678" s="100"/>
    </row>
    <row r="679" spans="2:20" s="9" customFormat="1" x14ac:dyDescent="0.25">
      <c r="B679" s="53"/>
      <c r="C679" s="17"/>
      <c r="D679" s="17"/>
      <c r="E679" s="17"/>
      <c r="F679" s="66"/>
      <c r="G679" s="17"/>
      <c r="H679" s="59"/>
      <c r="I679" s="17"/>
      <c r="J679" s="59"/>
      <c r="K679" s="28"/>
      <c r="L679" s="29"/>
      <c r="M679" s="30"/>
      <c r="N679" s="26">
        <f t="shared" si="33"/>
        <v>0</v>
      </c>
      <c r="O679" s="31" t="e">
        <f t="shared" si="34"/>
        <v>#DIV/0!</v>
      </c>
      <c r="P679" s="51"/>
      <c r="Q679" s="100"/>
      <c r="R679" s="100"/>
      <c r="S679" s="100"/>
      <c r="T679" s="100"/>
    </row>
    <row r="680" spans="2:20" s="9" customFormat="1" x14ac:dyDescent="0.25">
      <c r="B680" s="53"/>
      <c r="C680" s="17"/>
      <c r="D680" s="17"/>
      <c r="E680" s="17"/>
      <c r="F680" s="66"/>
      <c r="G680" s="17"/>
      <c r="H680" s="59"/>
      <c r="I680" s="17"/>
      <c r="J680" s="59"/>
      <c r="K680" s="28"/>
      <c r="L680" s="29"/>
      <c r="M680" s="30"/>
      <c r="N680" s="26">
        <f t="shared" si="33"/>
        <v>0</v>
      </c>
      <c r="O680" s="31" t="e">
        <f t="shared" si="34"/>
        <v>#DIV/0!</v>
      </c>
      <c r="P680" s="51"/>
      <c r="Q680" s="100"/>
      <c r="R680" s="100"/>
      <c r="S680" s="100"/>
      <c r="T680" s="100"/>
    </row>
    <row r="681" spans="2:20" s="9" customFormat="1" x14ac:dyDescent="0.25">
      <c r="B681" s="53"/>
      <c r="C681" s="17"/>
      <c r="D681" s="17"/>
      <c r="E681" s="17"/>
      <c r="F681" s="66"/>
      <c r="G681" s="17"/>
      <c r="H681" s="59"/>
      <c r="I681" s="17"/>
      <c r="J681" s="59"/>
      <c r="K681" s="28"/>
      <c r="L681" s="29"/>
      <c r="M681" s="30"/>
      <c r="N681" s="26">
        <f t="shared" si="33"/>
        <v>0</v>
      </c>
      <c r="O681" s="31" t="e">
        <f t="shared" si="34"/>
        <v>#DIV/0!</v>
      </c>
      <c r="P681" s="51"/>
      <c r="Q681" s="100"/>
      <c r="R681" s="100"/>
      <c r="S681" s="100"/>
      <c r="T681" s="100"/>
    </row>
    <row r="682" spans="2:20" s="9" customFormat="1" x14ac:dyDescent="0.25">
      <c r="B682" s="53"/>
      <c r="C682" s="17"/>
      <c r="D682" s="17"/>
      <c r="E682" s="17"/>
      <c r="F682" s="66"/>
      <c r="G682" s="17"/>
      <c r="H682" s="59"/>
      <c r="I682" s="17"/>
      <c r="J682" s="59"/>
      <c r="K682" s="28"/>
      <c r="L682" s="29"/>
      <c r="M682" s="30"/>
      <c r="N682" s="26">
        <f t="shared" si="33"/>
        <v>0</v>
      </c>
      <c r="O682" s="31" t="e">
        <f t="shared" si="34"/>
        <v>#DIV/0!</v>
      </c>
      <c r="P682" s="51"/>
      <c r="Q682" s="100"/>
      <c r="R682" s="100"/>
      <c r="S682" s="100"/>
      <c r="T682" s="100"/>
    </row>
    <row r="683" spans="2:20" s="9" customFormat="1" x14ac:dyDescent="0.25">
      <c r="B683" s="53"/>
      <c r="C683" s="17"/>
      <c r="D683" s="17"/>
      <c r="E683" s="17"/>
      <c r="F683" s="66"/>
      <c r="G683" s="17"/>
      <c r="H683" s="59"/>
      <c r="I683" s="17"/>
      <c r="J683" s="59"/>
      <c r="K683" s="28"/>
      <c r="L683" s="29"/>
      <c r="M683" s="30"/>
      <c r="N683" s="26">
        <f t="shared" si="33"/>
        <v>0</v>
      </c>
      <c r="O683" s="31" t="e">
        <f t="shared" si="34"/>
        <v>#DIV/0!</v>
      </c>
      <c r="P683" s="51"/>
      <c r="Q683" s="100"/>
      <c r="R683" s="100"/>
      <c r="S683" s="100"/>
      <c r="T683" s="100"/>
    </row>
    <row r="684" spans="2:20" s="9" customFormat="1" x14ac:dyDescent="0.25">
      <c r="B684" s="53"/>
      <c r="C684" s="17"/>
      <c r="D684" s="17"/>
      <c r="E684" s="17"/>
      <c r="F684" s="66"/>
      <c r="G684" s="17"/>
      <c r="H684" s="59"/>
      <c r="I684" s="17"/>
      <c r="J684" s="59"/>
      <c r="K684" s="28"/>
      <c r="L684" s="29"/>
      <c r="M684" s="30"/>
      <c r="N684" s="26">
        <f t="shared" si="33"/>
        <v>0</v>
      </c>
      <c r="O684" s="31" t="e">
        <f t="shared" si="34"/>
        <v>#DIV/0!</v>
      </c>
      <c r="P684" s="51"/>
      <c r="Q684" s="100"/>
      <c r="R684" s="100"/>
      <c r="S684" s="100"/>
      <c r="T684" s="100"/>
    </row>
    <row r="685" spans="2:20" s="9" customFormat="1" x14ac:dyDescent="0.25">
      <c r="B685" s="53"/>
      <c r="C685" s="17"/>
      <c r="D685" s="17"/>
      <c r="E685" s="17"/>
      <c r="F685" s="66"/>
      <c r="G685" s="17"/>
      <c r="H685" s="59"/>
      <c r="I685" s="17"/>
      <c r="J685" s="59"/>
      <c r="K685" s="28"/>
      <c r="L685" s="29"/>
      <c r="M685" s="30"/>
      <c r="N685" s="26">
        <f t="shared" si="33"/>
        <v>0</v>
      </c>
      <c r="O685" s="31" t="e">
        <f t="shared" si="34"/>
        <v>#DIV/0!</v>
      </c>
      <c r="P685" s="51"/>
      <c r="Q685" s="100"/>
      <c r="R685" s="100"/>
      <c r="S685" s="100"/>
      <c r="T685" s="100"/>
    </row>
    <row r="686" spans="2:20" s="9" customFormat="1" x14ac:dyDescent="0.25">
      <c r="B686" s="53"/>
      <c r="C686" s="17"/>
      <c r="D686" s="17"/>
      <c r="E686" s="17"/>
      <c r="F686" s="66"/>
      <c r="G686" s="17"/>
      <c r="H686" s="59"/>
      <c r="I686" s="17"/>
      <c r="J686" s="59"/>
      <c r="K686" s="28"/>
      <c r="L686" s="29"/>
      <c r="M686" s="30"/>
      <c r="N686" s="26">
        <f t="shared" si="33"/>
        <v>0</v>
      </c>
      <c r="O686" s="31" t="e">
        <f t="shared" si="34"/>
        <v>#DIV/0!</v>
      </c>
      <c r="P686" s="51"/>
      <c r="Q686" s="100"/>
      <c r="R686" s="100"/>
      <c r="S686" s="100"/>
      <c r="T686" s="100"/>
    </row>
    <row r="687" spans="2:20" s="9" customFormat="1" x14ac:dyDescent="0.25">
      <c r="B687" s="53"/>
      <c r="C687" s="17"/>
      <c r="D687" s="17"/>
      <c r="E687" s="17"/>
      <c r="F687" s="66"/>
      <c r="G687" s="17"/>
      <c r="H687" s="59"/>
      <c r="I687" s="17"/>
      <c r="J687" s="59"/>
      <c r="K687" s="28"/>
      <c r="L687" s="29"/>
      <c r="M687" s="30"/>
      <c r="N687" s="26">
        <f t="shared" ref="N687:N750" si="35">+M687*K687</f>
        <v>0</v>
      </c>
      <c r="O687" s="31" t="e">
        <f t="shared" ref="O687:O750" si="36">+(N687/J687)-1</f>
        <v>#DIV/0!</v>
      </c>
      <c r="P687" s="51"/>
      <c r="Q687" s="100"/>
      <c r="R687" s="100"/>
      <c r="S687" s="100"/>
      <c r="T687" s="100"/>
    </row>
    <row r="688" spans="2:20" s="9" customFormat="1" x14ac:dyDescent="0.25">
      <c r="B688" s="53"/>
      <c r="C688" s="17"/>
      <c r="D688" s="17"/>
      <c r="E688" s="17"/>
      <c r="F688" s="66"/>
      <c r="G688" s="17"/>
      <c r="H688" s="59"/>
      <c r="I688" s="17"/>
      <c r="J688" s="59"/>
      <c r="K688" s="28"/>
      <c r="L688" s="29"/>
      <c r="M688" s="30"/>
      <c r="N688" s="26">
        <f t="shared" si="35"/>
        <v>0</v>
      </c>
      <c r="O688" s="31" t="e">
        <f t="shared" si="36"/>
        <v>#DIV/0!</v>
      </c>
      <c r="P688" s="51"/>
      <c r="Q688" s="100"/>
      <c r="R688" s="100"/>
      <c r="S688" s="100"/>
      <c r="T688" s="100"/>
    </row>
    <row r="689" spans="2:20" s="9" customFormat="1" x14ac:dyDescent="0.25">
      <c r="B689" s="53"/>
      <c r="C689" s="17"/>
      <c r="D689" s="17"/>
      <c r="E689" s="17"/>
      <c r="F689" s="66"/>
      <c r="G689" s="17"/>
      <c r="H689" s="59"/>
      <c r="I689" s="17"/>
      <c r="J689" s="59"/>
      <c r="K689" s="28"/>
      <c r="L689" s="29"/>
      <c r="M689" s="30"/>
      <c r="N689" s="26">
        <f t="shared" si="35"/>
        <v>0</v>
      </c>
      <c r="O689" s="31" t="e">
        <f t="shared" si="36"/>
        <v>#DIV/0!</v>
      </c>
      <c r="P689" s="51"/>
      <c r="Q689" s="100"/>
      <c r="R689" s="100"/>
      <c r="S689" s="100"/>
      <c r="T689" s="100"/>
    </row>
    <row r="690" spans="2:20" s="9" customFormat="1" x14ac:dyDescent="0.25">
      <c r="B690" s="53"/>
      <c r="C690" s="17"/>
      <c r="D690" s="17"/>
      <c r="E690" s="17"/>
      <c r="F690" s="66"/>
      <c r="G690" s="17"/>
      <c r="H690" s="59"/>
      <c r="I690" s="17"/>
      <c r="J690" s="59"/>
      <c r="K690" s="28"/>
      <c r="L690" s="29"/>
      <c r="M690" s="30"/>
      <c r="N690" s="26">
        <f t="shared" si="35"/>
        <v>0</v>
      </c>
      <c r="O690" s="31" t="e">
        <f t="shared" si="36"/>
        <v>#DIV/0!</v>
      </c>
      <c r="P690" s="51"/>
      <c r="Q690" s="100"/>
      <c r="R690" s="100"/>
      <c r="S690" s="100"/>
      <c r="T690" s="100"/>
    </row>
    <row r="691" spans="2:20" s="9" customFormat="1" x14ac:dyDescent="0.25">
      <c r="B691" s="53"/>
      <c r="C691" s="17"/>
      <c r="D691" s="17"/>
      <c r="E691" s="17"/>
      <c r="F691" s="66"/>
      <c r="G691" s="17"/>
      <c r="H691" s="59"/>
      <c r="I691" s="17"/>
      <c r="J691" s="59"/>
      <c r="K691" s="28"/>
      <c r="L691" s="29"/>
      <c r="M691" s="30"/>
      <c r="N691" s="26">
        <f t="shared" si="35"/>
        <v>0</v>
      </c>
      <c r="O691" s="31" t="e">
        <f t="shared" si="36"/>
        <v>#DIV/0!</v>
      </c>
      <c r="P691" s="51"/>
      <c r="Q691" s="100"/>
      <c r="R691" s="100"/>
      <c r="S691" s="100"/>
      <c r="T691" s="100"/>
    </row>
    <row r="692" spans="2:20" s="9" customFormat="1" x14ac:dyDescent="0.25">
      <c r="B692" s="53"/>
      <c r="C692" s="17"/>
      <c r="D692" s="17"/>
      <c r="E692" s="17"/>
      <c r="F692" s="66"/>
      <c r="G692" s="17"/>
      <c r="H692" s="59"/>
      <c r="I692" s="17"/>
      <c r="J692" s="59"/>
      <c r="K692" s="28"/>
      <c r="L692" s="29"/>
      <c r="M692" s="30"/>
      <c r="N692" s="26">
        <f t="shared" si="35"/>
        <v>0</v>
      </c>
      <c r="O692" s="31" t="e">
        <f t="shared" si="36"/>
        <v>#DIV/0!</v>
      </c>
      <c r="P692" s="51"/>
      <c r="Q692" s="100"/>
      <c r="R692" s="100"/>
      <c r="S692" s="100"/>
      <c r="T692" s="100"/>
    </row>
    <row r="693" spans="2:20" s="9" customFormat="1" x14ac:dyDescent="0.25">
      <c r="B693" s="53"/>
      <c r="C693" s="17"/>
      <c r="D693" s="17"/>
      <c r="E693" s="17"/>
      <c r="F693" s="66"/>
      <c r="G693" s="17"/>
      <c r="H693" s="59"/>
      <c r="I693" s="17"/>
      <c r="J693" s="59"/>
      <c r="K693" s="28"/>
      <c r="L693" s="29"/>
      <c r="M693" s="30"/>
      <c r="N693" s="26">
        <f t="shared" si="35"/>
        <v>0</v>
      </c>
      <c r="O693" s="31" t="e">
        <f t="shared" si="36"/>
        <v>#DIV/0!</v>
      </c>
      <c r="P693" s="51"/>
      <c r="Q693" s="100"/>
      <c r="R693" s="100"/>
      <c r="S693" s="100"/>
      <c r="T693" s="100"/>
    </row>
    <row r="694" spans="2:20" s="9" customFormat="1" x14ac:dyDescent="0.25">
      <c r="B694" s="53"/>
      <c r="C694" s="17"/>
      <c r="D694" s="17"/>
      <c r="E694" s="17"/>
      <c r="F694" s="66"/>
      <c r="G694" s="17"/>
      <c r="H694" s="59"/>
      <c r="I694" s="17"/>
      <c r="J694" s="59"/>
      <c r="K694" s="28"/>
      <c r="L694" s="29"/>
      <c r="M694" s="30"/>
      <c r="N694" s="26">
        <f t="shared" si="35"/>
        <v>0</v>
      </c>
      <c r="O694" s="31" t="e">
        <f t="shared" si="36"/>
        <v>#DIV/0!</v>
      </c>
      <c r="P694" s="51"/>
      <c r="Q694" s="100"/>
      <c r="R694" s="100"/>
      <c r="S694" s="100"/>
      <c r="T694" s="100"/>
    </row>
    <row r="695" spans="2:20" s="9" customFormat="1" x14ac:dyDescent="0.25">
      <c r="B695" s="53"/>
      <c r="C695" s="17"/>
      <c r="D695" s="17"/>
      <c r="E695" s="17"/>
      <c r="F695" s="66"/>
      <c r="G695" s="17"/>
      <c r="H695" s="59"/>
      <c r="I695" s="17"/>
      <c r="J695" s="59"/>
      <c r="K695" s="28"/>
      <c r="L695" s="29"/>
      <c r="M695" s="30"/>
      <c r="N695" s="26">
        <f t="shared" si="35"/>
        <v>0</v>
      </c>
      <c r="O695" s="31" t="e">
        <f t="shared" si="36"/>
        <v>#DIV/0!</v>
      </c>
      <c r="P695" s="51"/>
      <c r="Q695" s="100"/>
      <c r="R695" s="100"/>
      <c r="S695" s="100"/>
      <c r="T695" s="100"/>
    </row>
    <row r="696" spans="2:20" s="9" customFormat="1" x14ac:dyDescent="0.25">
      <c r="B696" s="53"/>
      <c r="C696" s="17"/>
      <c r="D696" s="17"/>
      <c r="E696" s="17"/>
      <c r="F696" s="66"/>
      <c r="G696" s="17"/>
      <c r="H696" s="59"/>
      <c r="I696" s="17"/>
      <c r="J696" s="59"/>
      <c r="K696" s="28"/>
      <c r="L696" s="29"/>
      <c r="M696" s="30"/>
      <c r="N696" s="26">
        <f t="shared" si="35"/>
        <v>0</v>
      </c>
      <c r="O696" s="31" t="e">
        <f t="shared" si="36"/>
        <v>#DIV/0!</v>
      </c>
      <c r="P696" s="51"/>
      <c r="Q696" s="100"/>
      <c r="R696" s="100"/>
      <c r="S696" s="100"/>
      <c r="T696" s="100"/>
    </row>
    <row r="697" spans="2:20" s="9" customFormat="1" x14ac:dyDescent="0.25">
      <c r="B697" s="53"/>
      <c r="C697" s="17"/>
      <c r="D697" s="17"/>
      <c r="E697" s="17"/>
      <c r="F697" s="66"/>
      <c r="G697" s="17"/>
      <c r="H697" s="59"/>
      <c r="I697" s="17"/>
      <c r="J697" s="59"/>
      <c r="K697" s="28"/>
      <c r="L697" s="29"/>
      <c r="M697" s="30"/>
      <c r="N697" s="26">
        <f t="shared" si="35"/>
        <v>0</v>
      </c>
      <c r="O697" s="31" t="e">
        <f t="shared" si="36"/>
        <v>#DIV/0!</v>
      </c>
      <c r="P697" s="51"/>
      <c r="Q697" s="100"/>
      <c r="R697" s="100"/>
      <c r="S697" s="100"/>
      <c r="T697" s="100"/>
    </row>
    <row r="698" spans="2:20" s="9" customFormat="1" x14ac:dyDescent="0.25">
      <c r="B698" s="53"/>
      <c r="C698" s="17"/>
      <c r="D698" s="17"/>
      <c r="E698" s="17"/>
      <c r="F698" s="66"/>
      <c r="G698" s="17"/>
      <c r="H698" s="59"/>
      <c r="I698" s="17"/>
      <c r="J698" s="59"/>
      <c r="K698" s="28"/>
      <c r="L698" s="29"/>
      <c r="M698" s="30"/>
      <c r="N698" s="26">
        <f t="shared" si="35"/>
        <v>0</v>
      </c>
      <c r="O698" s="31" t="e">
        <f t="shared" si="36"/>
        <v>#DIV/0!</v>
      </c>
      <c r="P698" s="51"/>
      <c r="Q698" s="100"/>
      <c r="R698" s="100"/>
      <c r="S698" s="100"/>
      <c r="T698" s="100"/>
    </row>
    <row r="699" spans="2:20" s="9" customFormat="1" x14ac:dyDescent="0.25">
      <c r="B699" s="53"/>
      <c r="C699" s="17"/>
      <c r="D699" s="17"/>
      <c r="E699" s="17"/>
      <c r="F699" s="66"/>
      <c r="G699" s="17"/>
      <c r="H699" s="59"/>
      <c r="I699" s="17"/>
      <c r="J699" s="59"/>
      <c r="K699" s="28"/>
      <c r="L699" s="29"/>
      <c r="M699" s="30"/>
      <c r="N699" s="26">
        <f t="shared" si="35"/>
        <v>0</v>
      </c>
      <c r="O699" s="31" t="e">
        <f t="shared" si="36"/>
        <v>#DIV/0!</v>
      </c>
      <c r="P699" s="51"/>
      <c r="Q699" s="100"/>
      <c r="R699" s="100"/>
      <c r="S699" s="100"/>
      <c r="T699" s="100"/>
    </row>
    <row r="700" spans="2:20" s="9" customFormat="1" x14ac:dyDescent="0.25">
      <c r="B700" s="53"/>
      <c r="C700" s="17"/>
      <c r="D700" s="17"/>
      <c r="E700" s="17"/>
      <c r="F700" s="66"/>
      <c r="G700" s="17"/>
      <c r="H700" s="59"/>
      <c r="I700" s="17"/>
      <c r="J700" s="59"/>
      <c r="K700" s="28"/>
      <c r="L700" s="29"/>
      <c r="M700" s="30"/>
      <c r="N700" s="26">
        <f t="shared" si="35"/>
        <v>0</v>
      </c>
      <c r="O700" s="31" t="e">
        <f t="shared" si="36"/>
        <v>#DIV/0!</v>
      </c>
      <c r="P700" s="51"/>
      <c r="Q700" s="100"/>
      <c r="R700" s="100"/>
      <c r="S700" s="100"/>
      <c r="T700" s="100"/>
    </row>
    <row r="701" spans="2:20" s="9" customFormat="1" x14ac:dyDescent="0.25">
      <c r="B701" s="53"/>
      <c r="C701" s="17"/>
      <c r="D701" s="17"/>
      <c r="E701" s="17"/>
      <c r="F701" s="66"/>
      <c r="G701" s="17"/>
      <c r="H701" s="59"/>
      <c r="I701" s="17"/>
      <c r="J701" s="59"/>
      <c r="K701" s="28"/>
      <c r="L701" s="29"/>
      <c r="M701" s="30"/>
      <c r="N701" s="26">
        <f t="shared" si="35"/>
        <v>0</v>
      </c>
      <c r="O701" s="31" t="e">
        <f t="shared" si="36"/>
        <v>#DIV/0!</v>
      </c>
      <c r="P701" s="51"/>
      <c r="Q701" s="100"/>
      <c r="R701" s="100"/>
      <c r="S701" s="100"/>
      <c r="T701" s="100"/>
    </row>
    <row r="702" spans="2:20" s="9" customFormat="1" x14ac:dyDescent="0.25">
      <c r="B702" s="53"/>
      <c r="C702" s="17"/>
      <c r="D702" s="17"/>
      <c r="E702" s="17"/>
      <c r="F702" s="66"/>
      <c r="G702" s="17"/>
      <c r="H702" s="59"/>
      <c r="I702" s="17"/>
      <c r="J702" s="59"/>
      <c r="K702" s="28"/>
      <c r="L702" s="29"/>
      <c r="M702" s="30"/>
      <c r="N702" s="26">
        <f t="shared" si="35"/>
        <v>0</v>
      </c>
      <c r="O702" s="31" t="e">
        <f t="shared" si="36"/>
        <v>#DIV/0!</v>
      </c>
      <c r="P702" s="51"/>
      <c r="Q702" s="100"/>
      <c r="R702" s="100"/>
      <c r="S702" s="100"/>
      <c r="T702" s="100"/>
    </row>
    <row r="703" spans="2:20" s="9" customFormat="1" x14ac:dyDescent="0.25">
      <c r="B703" s="53"/>
      <c r="C703" s="17"/>
      <c r="D703" s="17"/>
      <c r="E703" s="17"/>
      <c r="F703" s="66"/>
      <c r="G703" s="17"/>
      <c r="H703" s="59"/>
      <c r="I703" s="17"/>
      <c r="J703" s="59"/>
      <c r="K703" s="28"/>
      <c r="L703" s="29"/>
      <c r="M703" s="30"/>
      <c r="N703" s="26">
        <f t="shared" si="35"/>
        <v>0</v>
      </c>
      <c r="O703" s="31" t="e">
        <f t="shared" si="36"/>
        <v>#DIV/0!</v>
      </c>
      <c r="P703" s="51"/>
      <c r="Q703" s="100"/>
      <c r="R703" s="100"/>
      <c r="S703" s="100"/>
      <c r="T703" s="100"/>
    </row>
    <row r="704" spans="2:20" s="9" customFormat="1" x14ac:dyDescent="0.25">
      <c r="B704" s="53"/>
      <c r="C704" s="17"/>
      <c r="D704" s="17"/>
      <c r="E704" s="17"/>
      <c r="F704" s="66"/>
      <c r="G704" s="17"/>
      <c r="H704" s="59"/>
      <c r="I704" s="17"/>
      <c r="J704" s="59"/>
      <c r="K704" s="28"/>
      <c r="L704" s="29"/>
      <c r="M704" s="30"/>
      <c r="N704" s="26">
        <f t="shared" si="35"/>
        <v>0</v>
      </c>
      <c r="O704" s="31" t="e">
        <f t="shared" si="36"/>
        <v>#DIV/0!</v>
      </c>
      <c r="P704" s="51"/>
      <c r="Q704" s="100"/>
      <c r="R704" s="100"/>
      <c r="S704" s="100"/>
      <c r="T704" s="100"/>
    </row>
    <row r="705" spans="2:20" s="9" customFormat="1" x14ac:dyDescent="0.25">
      <c r="B705" s="53"/>
      <c r="C705" s="17"/>
      <c r="D705" s="17"/>
      <c r="E705" s="17"/>
      <c r="F705" s="66"/>
      <c r="G705" s="17"/>
      <c r="H705" s="59"/>
      <c r="I705" s="17"/>
      <c r="J705" s="59"/>
      <c r="K705" s="28"/>
      <c r="L705" s="29"/>
      <c r="M705" s="30"/>
      <c r="N705" s="26">
        <f t="shared" si="35"/>
        <v>0</v>
      </c>
      <c r="O705" s="31" t="e">
        <f t="shared" si="36"/>
        <v>#DIV/0!</v>
      </c>
      <c r="P705" s="51"/>
      <c r="Q705" s="100"/>
      <c r="R705" s="100"/>
      <c r="S705" s="100"/>
      <c r="T705" s="100"/>
    </row>
    <row r="706" spans="2:20" s="9" customFormat="1" x14ac:dyDescent="0.25">
      <c r="B706" s="53"/>
      <c r="C706" s="17"/>
      <c r="D706" s="17"/>
      <c r="E706" s="17"/>
      <c r="F706" s="66"/>
      <c r="G706" s="17"/>
      <c r="H706" s="59"/>
      <c r="I706" s="17"/>
      <c r="J706" s="59"/>
      <c r="K706" s="28"/>
      <c r="L706" s="29"/>
      <c r="M706" s="30"/>
      <c r="N706" s="26">
        <f t="shared" si="35"/>
        <v>0</v>
      </c>
      <c r="O706" s="31" t="e">
        <f t="shared" si="36"/>
        <v>#DIV/0!</v>
      </c>
      <c r="P706" s="51"/>
      <c r="Q706" s="100"/>
      <c r="R706" s="100"/>
      <c r="S706" s="100"/>
      <c r="T706" s="100"/>
    </row>
    <row r="707" spans="2:20" s="9" customFormat="1" x14ac:dyDescent="0.25">
      <c r="B707" s="53"/>
      <c r="C707" s="17"/>
      <c r="D707" s="17"/>
      <c r="E707" s="17"/>
      <c r="F707" s="66"/>
      <c r="G707" s="17"/>
      <c r="H707" s="59"/>
      <c r="I707" s="17"/>
      <c r="J707" s="59"/>
      <c r="K707" s="28"/>
      <c r="L707" s="29"/>
      <c r="M707" s="30"/>
      <c r="N707" s="26">
        <f t="shared" si="35"/>
        <v>0</v>
      </c>
      <c r="O707" s="31" t="e">
        <f t="shared" si="36"/>
        <v>#DIV/0!</v>
      </c>
      <c r="P707" s="51"/>
      <c r="Q707" s="100"/>
      <c r="R707" s="100"/>
      <c r="S707" s="100"/>
      <c r="T707" s="100"/>
    </row>
    <row r="708" spans="2:20" s="9" customFormat="1" x14ac:dyDescent="0.25">
      <c r="B708" s="53"/>
      <c r="C708" s="17"/>
      <c r="D708" s="17"/>
      <c r="E708" s="17"/>
      <c r="F708" s="66"/>
      <c r="G708" s="17"/>
      <c r="H708" s="59"/>
      <c r="I708" s="17"/>
      <c r="J708" s="59"/>
      <c r="K708" s="28"/>
      <c r="L708" s="29"/>
      <c r="M708" s="30"/>
      <c r="N708" s="26">
        <f t="shared" si="35"/>
        <v>0</v>
      </c>
      <c r="O708" s="31" t="e">
        <f t="shared" si="36"/>
        <v>#DIV/0!</v>
      </c>
      <c r="P708" s="51"/>
      <c r="Q708" s="100"/>
      <c r="R708" s="100"/>
      <c r="S708" s="100"/>
      <c r="T708" s="100"/>
    </row>
    <row r="709" spans="2:20" s="9" customFormat="1" x14ac:dyDescent="0.25">
      <c r="B709" s="53"/>
      <c r="C709" s="17"/>
      <c r="D709" s="17"/>
      <c r="E709" s="17"/>
      <c r="F709" s="66"/>
      <c r="G709" s="17"/>
      <c r="H709" s="59"/>
      <c r="I709" s="17"/>
      <c r="J709" s="59"/>
      <c r="K709" s="28"/>
      <c r="L709" s="29"/>
      <c r="M709" s="30"/>
      <c r="N709" s="26">
        <f t="shared" si="35"/>
        <v>0</v>
      </c>
      <c r="O709" s="31" t="e">
        <f t="shared" si="36"/>
        <v>#DIV/0!</v>
      </c>
      <c r="P709" s="51"/>
      <c r="Q709" s="100"/>
      <c r="R709" s="100"/>
      <c r="S709" s="100"/>
      <c r="T709" s="100"/>
    </row>
    <row r="710" spans="2:20" s="9" customFormat="1" x14ac:dyDescent="0.25">
      <c r="B710" s="53"/>
      <c r="C710" s="17"/>
      <c r="D710" s="17"/>
      <c r="E710" s="17"/>
      <c r="F710" s="66"/>
      <c r="G710" s="17"/>
      <c r="H710" s="59"/>
      <c r="I710" s="17"/>
      <c r="J710" s="59"/>
      <c r="K710" s="28"/>
      <c r="L710" s="29"/>
      <c r="M710" s="30"/>
      <c r="N710" s="26">
        <f t="shared" si="35"/>
        <v>0</v>
      </c>
      <c r="O710" s="31" t="e">
        <f t="shared" si="36"/>
        <v>#DIV/0!</v>
      </c>
      <c r="P710" s="51"/>
      <c r="Q710" s="100"/>
      <c r="R710" s="100"/>
      <c r="S710" s="100"/>
      <c r="T710" s="100"/>
    </row>
    <row r="711" spans="2:20" s="9" customFormat="1" x14ac:dyDescent="0.25">
      <c r="B711" s="53"/>
      <c r="C711" s="17"/>
      <c r="D711" s="17"/>
      <c r="E711" s="17"/>
      <c r="F711" s="66"/>
      <c r="G711" s="17"/>
      <c r="H711" s="59"/>
      <c r="I711" s="17"/>
      <c r="J711" s="59"/>
      <c r="K711" s="28"/>
      <c r="L711" s="29"/>
      <c r="M711" s="30"/>
      <c r="N711" s="26">
        <f t="shared" si="35"/>
        <v>0</v>
      </c>
      <c r="O711" s="31" t="e">
        <f t="shared" si="36"/>
        <v>#DIV/0!</v>
      </c>
      <c r="P711" s="51"/>
      <c r="Q711" s="100"/>
      <c r="R711" s="100"/>
      <c r="S711" s="100"/>
      <c r="T711" s="100"/>
    </row>
    <row r="712" spans="2:20" s="9" customFormat="1" x14ac:dyDescent="0.25">
      <c r="B712" s="53"/>
      <c r="C712" s="17"/>
      <c r="D712" s="17"/>
      <c r="E712" s="17"/>
      <c r="F712" s="66"/>
      <c r="G712" s="17"/>
      <c r="H712" s="59"/>
      <c r="I712" s="17"/>
      <c r="J712" s="59"/>
      <c r="K712" s="28"/>
      <c r="L712" s="29"/>
      <c r="M712" s="30"/>
      <c r="N712" s="26">
        <f t="shared" si="35"/>
        <v>0</v>
      </c>
      <c r="O712" s="31" t="e">
        <f t="shared" si="36"/>
        <v>#DIV/0!</v>
      </c>
      <c r="P712" s="51"/>
      <c r="Q712" s="100"/>
      <c r="R712" s="100"/>
      <c r="S712" s="100"/>
      <c r="T712" s="100"/>
    </row>
    <row r="713" spans="2:20" s="9" customFormat="1" x14ac:dyDescent="0.25">
      <c r="B713" s="53"/>
      <c r="C713" s="17"/>
      <c r="D713" s="17"/>
      <c r="E713" s="17"/>
      <c r="F713" s="66"/>
      <c r="G713" s="17"/>
      <c r="H713" s="59"/>
      <c r="I713" s="17"/>
      <c r="J713" s="59"/>
      <c r="K713" s="28"/>
      <c r="L713" s="29"/>
      <c r="M713" s="30"/>
      <c r="N713" s="26">
        <f t="shared" si="35"/>
        <v>0</v>
      </c>
      <c r="O713" s="31" t="e">
        <f t="shared" si="36"/>
        <v>#DIV/0!</v>
      </c>
      <c r="P713" s="51"/>
      <c r="Q713" s="100"/>
      <c r="R713" s="100"/>
      <c r="S713" s="100"/>
      <c r="T713" s="100"/>
    </row>
    <row r="714" spans="2:20" s="9" customFormat="1" x14ac:dyDescent="0.25">
      <c r="B714" s="53"/>
      <c r="C714" s="17"/>
      <c r="D714" s="17"/>
      <c r="E714" s="17"/>
      <c r="F714" s="66"/>
      <c r="G714" s="17"/>
      <c r="H714" s="59"/>
      <c r="I714" s="17"/>
      <c r="J714" s="59"/>
      <c r="K714" s="28"/>
      <c r="L714" s="29"/>
      <c r="M714" s="30"/>
      <c r="N714" s="26">
        <f t="shared" si="35"/>
        <v>0</v>
      </c>
      <c r="O714" s="31" t="e">
        <f t="shared" si="36"/>
        <v>#DIV/0!</v>
      </c>
      <c r="P714" s="51"/>
      <c r="Q714" s="100"/>
      <c r="R714" s="100"/>
      <c r="S714" s="100"/>
      <c r="T714" s="100"/>
    </row>
    <row r="715" spans="2:20" s="9" customFormat="1" x14ac:dyDescent="0.25">
      <c r="B715" s="53"/>
      <c r="C715" s="17"/>
      <c r="D715" s="17"/>
      <c r="E715" s="17"/>
      <c r="F715" s="66"/>
      <c r="G715" s="17"/>
      <c r="H715" s="59"/>
      <c r="I715" s="17"/>
      <c r="J715" s="59"/>
      <c r="K715" s="28"/>
      <c r="L715" s="29"/>
      <c r="M715" s="30"/>
      <c r="N715" s="26">
        <f t="shared" si="35"/>
        <v>0</v>
      </c>
      <c r="O715" s="31" t="e">
        <f t="shared" si="36"/>
        <v>#DIV/0!</v>
      </c>
      <c r="P715" s="51"/>
      <c r="Q715" s="100"/>
      <c r="R715" s="100"/>
      <c r="S715" s="100"/>
      <c r="T715" s="100"/>
    </row>
    <row r="716" spans="2:20" s="9" customFormat="1" x14ac:dyDescent="0.25">
      <c r="B716" s="53"/>
      <c r="C716" s="17"/>
      <c r="D716" s="17"/>
      <c r="E716" s="17"/>
      <c r="F716" s="66"/>
      <c r="G716" s="17"/>
      <c r="H716" s="59"/>
      <c r="I716" s="17"/>
      <c r="J716" s="59"/>
      <c r="K716" s="28"/>
      <c r="L716" s="29"/>
      <c r="M716" s="30"/>
      <c r="N716" s="26">
        <f t="shared" si="35"/>
        <v>0</v>
      </c>
      <c r="O716" s="31" t="e">
        <f t="shared" si="36"/>
        <v>#DIV/0!</v>
      </c>
      <c r="P716" s="51"/>
      <c r="Q716" s="100"/>
      <c r="R716" s="100"/>
      <c r="S716" s="100"/>
      <c r="T716" s="100"/>
    </row>
    <row r="717" spans="2:20" s="9" customFormat="1" x14ac:dyDescent="0.25">
      <c r="B717" s="53"/>
      <c r="C717" s="17"/>
      <c r="D717" s="17"/>
      <c r="E717" s="17"/>
      <c r="F717" s="66"/>
      <c r="G717" s="17"/>
      <c r="H717" s="59"/>
      <c r="I717" s="17"/>
      <c r="J717" s="59"/>
      <c r="K717" s="28"/>
      <c r="L717" s="29"/>
      <c r="M717" s="30"/>
      <c r="N717" s="26">
        <f t="shared" si="35"/>
        <v>0</v>
      </c>
      <c r="O717" s="31" t="e">
        <f t="shared" si="36"/>
        <v>#DIV/0!</v>
      </c>
      <c r="P717" s="51"/>
      <c r="Q717" s="100"/>
      <c r="R717" s="100"/>
      <c r="S717" s="100"/>
      <c r="T717" s="100"/>
    </row>
    <row r="718" spans="2:20" s="9" customFormat="1" x14ac:dyDescent="0.25">
      <c r="B718" s="53"/>
      <c r="C718" s="17"/>
      <c r="D718" s="17"/>
      <c r="E718" s="17"/>
      <c r="F718" s="66"/>
      <c r="G718" s="17"/>
      <c r="H718" s="59"/>
      <c r="I718" s="17"/>
      <c r="J718" s="59"/>
      <c r="K718" s="28"/>
      <c r="L718" s="29"/>
      <c r="M718" s="30"/>
      <c r="N718" s="26">
        <f t="shared" si="35"/>
        <v>0</v>
      </c>
      <c r="O718" s="31" t="e">
        <f t="shared" si="36"/>
        <v>#DIV/0!</v>
      </c>
      <c r="P718" s="51"/>
      <c r="Q718" s="100"/>
      <c r="R718" s="100"/>
      <c r="S718" s="100"/>
      <c r="T718" s="100"/>
    </row>
    <row r="719" spans="2:20" s="9" customFormat="1" x14ac:dyDescent="0.25">
      <c r="B719" s="53"/>
      <c r="C719" s="17"/>
      <c r="D719" s="17"/>
      <c r="E719" s="17"/>
      <c r="F719" s="66"/>
      <c r="G719" s="17"/>
      <c r="H719" s="59"/>
      <c r="I719" s="17"/>
      <c r="J719" s="59"/>
      <c r="K719" s="28"/>
      <c r="L719" s="29"/>
      <c r="M719" s="30"/>
      <c r="N719" s="26">
        <f t="shared" si="35"/>
        <v>0</v>
      </c>
      <c r="O719" s="31" t="e">
        <f t="shared" si="36"/>
        <v>#DIV/0!</v>
      </c>
      <c r="P719" s="51"/>
      <c r="Q719" s="100"/>
      <c r="R719" s="100"/>
      <c r="S719" s="100"/>
      <c r="T719" s="100"/>
    </row>
    <row r="720" spans="2:20" s="9" customFormat="1" x14ac:dyDescent="0.25">
      <c r="B720" s="53"/>
      <c r="C720" s="17"/>
      <c r="D720" s="17"/>
      <c r="E720" s="17"/>
      <c r="F720" s="66"/>
      <c r="G720" s="17"/>
      <c r="H720" s="59"/>
      <c r="I720" s="17"/>
      <c r="J720" s="59"/>
      <c r="K720" s="28"/>
      <c r="L720" s="29"/>
      <c r="M720" s="30"/>
      <c r="N720" s="26">
        <f t="shared" si="35"/>
        <v>0</v>
      </c>
      <c r="O720" s="31" t="e">
        <f t="shared" si="36"/>
        <v>#DIV/0!</v>
      </c>
      <c r="P720" s="51"/>
      <c r="Q720" s="100"/>
      <c r="R720" s="100"/>
      <c r="S720" s="100"/>
      <c r="T720" s="100"/>
    </row>
    <row r="721" spans="2:20" s="9" customFormat="1" x14ac:dyDescent="0.25">
      <c r="B721" s="53"/>
      <c r="C721" s="17"/>
      <c r="D721" s="17"/>
      <c r="E721" s="17"/>
      <c r="F721" s="66"/>
      <c r="G721" s="17"/>
      <c r="H721" s="59"/>
      <c r="I721" s="17"/>
      <c r="J721" s="59"/>
      <c r="K721" s="28"/>
      <c r="L721" s="29"/>
      <c r="M721" s="30"/>
      <c r="N721" s="26">
        <f t="shared" si="35"/>
        <v>0</v>
      </c>
      <c r="O721" s="31" t="e">
        <f t="shared" si="36"/>
        <v>#DIV/0!</v>
      </c>
      <c r="P721" s="51"/>
      <c r="Q721" s="100"/>
      <c r="R721" s="100"/>
      <c r="S721" s="100"/>
      <c r="T721" s="100"/>
    </row>
    <row r="722" spans="2:20" s="9" customFormat="1" x14ac:dyDescent="0.25">
      <c r="B722" s="53"/>
      <c r="C722" s="17"/>
      <c r="D722" s="17"/>
      <c r="E722" s="17"/>
      <c r="F722" s="66"/>
      <c r="G722" s="17"/>
      <c r="H722" s="59"/>
      <c r="I722" s="17"/>
      <c r="J722" s="59"/>
      <c r="K722" s="28"/>
      <c r="L722" s="29"/>
      <c r="M722" s="30"/>
      <c r="N722" s="26">
        <f t="shared" si="35"/>
        <v>0</v>
      </c>
      <c r="O722" s="31" t="e">
        <f t="shared" si="36"/>
        <v>#DIV/0!</v>
      </c>
      <c r="P722" s="51"/>
      <c r="Q722" s="100"/>
      <c r="R722" s="100"/>
      <c r="S722" s="100"/>
      <c r="T722" s="100"/>
    </row>
    <row r="723" spans="2:20" s="9" customFormat="1" x14ac:dyDescent="0.25">
      <c r="B723" s="53"/>
      <c r="C723" s="17"/>
      <c r="D723" s="17"/>
      <c r="E723" s="17"/>
      <c r="F723" s="66"/>
      <c r="G723" s="17"/>
      <c r="H723" s="59"/>
      <c r="I723" s="17"/>
      <c r="J723" s="59"/>
      <c r="K723" s="28"/>
      <c r="L723" s="29"/>
      <c r="M723" s="30"/>
      <c r="N723" s="26">
        <f t="shared" si="35"/>
        <v>0</v>
      </c>
      <c r="O723" s="31" t="e">
        <f t="shared" si="36"/>
        <v>#DIV/0!</v>
      </c>
      <c r="P723" s="51"/>
      <c r="Q723" s="100"/>
      <c r="R723" s="100"/>
      <c r="S723" s="100"/>
      <c r="T723" s="100"/>
    </row>
    <row r="724" spans="2:20" s="9" customFormat="1" x14ac:dyDescent="0.25">
      <c r="B724" s="53"/>
      <c r="C724" s="17"/>
      <c r="D724" s="17"/>
      <c r="E724" s="17"/>
      <c r="F724" s="66"/>
      <c r="G724" s="17"/>
      <c r="H724" s="59"/>
      <c r="I724" s="17"/>
      <c r="J724" s="59"/>
      <c r="K724" s="28"/>
      <c r="L724" s="29"/>
      <c r="M724" s="30"/>
      <c r="N724" s="26">
        <f t="shared" si="35"/>
        <v>0</v>
      </c>
      <c r="O724" s="31" t="e">
        <f t="shared" si="36"/>
        <v>#DIV/0!</v>
      </c>
      <c r="P724" s="51"/>
      <c r="Q724" s="100"/>
      <c r="R724" s="100"/>
      <c r="S724" s="100"/>
      <c r="T724" s="100"/>
    </row>
    <row r="725" spans="2:20" s="9" customFormat="1" x14ac:dyDescent="0.25">
      <c r="B725" s="53"/>
      <c r="C725" s="17"/>
      <c r="D725" s="17"/>
      <c r="E725" s="17"/>
      <c r="F725" s="66"/>
      <c r="G725" s="17"/>
      <c r="H725" s="59"/>
      <c r="I725" s="17"/>
      <c r="J725" s="59"/>
      <c r="K725" s="28"/>
      <c r="L725" s="29"/>
      <c r="M725" s="30"/>
      <c r="N725" s="26">
        <f t="shared" si="35"/>
        <v>0</v>
      </c>
      <c r="O725" s="31" t="e">
        <f t="shared" si="36"/>
        <v>#DIV/0!</v>
      </c>
      <c r="P725" s="51"/>
      <c r="Q725" s="100"/>
      <c r="R725" s="100"/>
      <c r="S725" s="100"/>
      <c r="T725" s="100"/>
    </row>
    <row r="726" spans="2:20" s="9" customFormat="1" x14ac:dyDescent="0.25">
      <c r="B726" s="53"/>
      <c r="C726" s="17"/>
      <c r="D726" s="17"/>
      <c r="E726" s="17"/>
      <c r="F726" s="66"/>
      <c r="G726" s="17"/>
      <c r="H726" s="59"/>
      <c r="I726" s="17"/>
      <c r="J726" s="59"/>
      <c r="K726" s="28"/>
      <c r="L726" s="29"/>
      <c r="M726" s="30"/>
      <c r="N726" s="26">
        <f t="shared" si="35"/>
        <v>0</v>
      </c>
      <c r="O726" s="31" t="e">
        <f t="shared" si="36"/>
        <v>#DIV/0!</v>
      </c>
      <c r="P726" s="51"/>
      <c r="Q726" s="100"/>
      <c r="R726" s="100"/>
      <c r="S726" s="100"/>
      <c r="T726" s="100"/>
    </row>
    <row r="727" spans="2:20" s="9" customFormat="1" x14ac:dyDescent="0.25">
      <c r="B727" s="53"/>
      <c r="C727" s="17"/>
      <c r="D727" s="17"/>
      <c r="E727" s="17"/>
      <c r="F727" s="66"/>
      <c r="G727" s="17"/>
      <c r="H727" s="59"/>
      <c r="I727" s="17"/>
      <c r="J727" s="59"/>
      <c r="K727" s="28"/>
      <c r="L727" s="29"/>
      <c r="M727" s="30"/>
      <c r="N727" s="26">
        <f t="shared" si="35"/>
        <v>0</v>
      </c>
      <c r="O727" s="31" t="e">
        <f t="shared" si="36"/>
        <v>#DIV/0!</v>
      </c>
      <c r="P727" s="51"/>
      <c r="Q727" s="100"/>
      <c r="R727" s="100"/>
      <c r="S727" s="100"/>
      <c r="T727" s="100"/>
    </row>
    <row r="728" spans="2:20" s="9" customFormat="1" x14ac:dyDescent="0.25">
      <c r="B728" s="53"/>
      <c r="C728" s="17"/>
      <c r="D728" s="17"/>
      <c r="E728" s="17"/>
      <c r="F728" s="66"/>
      <c r="G728" s="17"/>
      <c r="H728" s="59"/>
      <c r="I728" s="17"/>
      <c r="J728" s="59"/>
      <c r="K728" s="28"/>
      <c r="L728" s="29"/>
      <c r="M728" s="30"/>
      <c r="N728" s="26">
        <f t="shared" si="35"/>
        <v>0</v>
      </c>
      <c r="O728" s="31" t="e">
        <f t="shared" si="36"/>
        <v>#DIV/0!</v>
      </c>
      <c r="P728" s="51"/>
      <c r="Q728" s="100"/>
      <c r="R728" s="100"/>
      <c r="S728" s="100"/>
      <c r="T728" s="100"/>
    </row>
    <row r="729" spans="2:20" s="9" customFormat="1" x14ac:dyDescent="0.25">
      <c r="B729" s="53"/>
      <c r="C729" s="17"/>
      <c r="D729" s="17"/>
      <c r="E729" s="17"/>
      <c r="F729" s="66"/>
      <c r="G729" s="17"/>
      <c r="H729" s="59"/>
      <c r="I729" s="17"/>
      <c r="J729" s="59"/>
      <c r="K729" s="28"/>
      <c r="L729" s="29"/>
      <c r="M729" s="30"/>
      <c r="N729" s="26">
        <f t="shared" si="35"/>
        <v>0</v>
      </c>
      <c r="O729" s="31" t="e">
        <f t="shared" si="36"/>
        <v>#DIV/0!</v>
      </c>
      <c r="P729" s="51"/>
      <c r="Q729" s="100"/>
      <c r="R729" s="100"/>
      <c r="S729" s="100"/>
      <c r="T729" s="100"/>
    </row>
    <row r="730" spans="2:20" s="9" customFormat="1" x14ac:dyDescent="0.25">
      <c r="B730" s="53"/>
      <c r="C730" s="17"/>
      <c r="D730" s="17"/>
      <c r="E730" s="17"/>
      <c r="F730" s="66"/>
      <c r="G730" s="17"/>
      <c r="H730" s="59"/>
      <c r="I730" s="17"/>
      <c r="J730" s="59"/>
      <c r="K730" s="28"/>
      <c r="L730" s="29"/>
      <c r="M730" s="30"/>
      <c r="N730" s="26">
        <f t="shared" si="35"/>
        <v>0</v>
      </c>
      <c r="O730" s="31" t="e">
        <f t="shared" si="36"/>
        <v>#DIV/0!</v>
      </c>
      <c r="P730" s="51"/>
      <c r="Q730" s="100"/>
      <c r="R730" s="100"/>
      <c r="S730" s="100"/>
      <c r="T730" s="100"/>
    </row>
    <row r="731" spans="2:20" s="9" customFormat="1" x14ac:dyDescent="0.25">
      <c r="B731" s="53"/>
      <c r="C731" s="17"/>
      <c r="D731" s="17"/>
      <c r="E731" s="17"/>
      <c r="F731" s="66"/>
      <c r="G731" s="17"/>
      <c r="H731" s="59"/>
      <c r="I731" s="17"/>
      <c r="J731" s="59"/>
      <c r="K731" s="28"/>
      <c r="L731" s="29"/>
      <c r="M731" s="30"/>
      <c r="N731" s="26">
        <f t="shared" si="35"/>
        <v>0</v>
      </c>
      <c r="O731" s="31" t="e">
        <f t="shared" si="36"/>
        <v>#DIV/0!</v>
      </c>
      <c r="P731" s="51"/>
      <c r="Q731" s="100"/>
      <c r="R731" s="100"/>
      <c r="S731" s="100"/>
      <c r="T731" s="100"/>
    </row>
    <row r="732" spans="2:20" s="9" customFormat="1" x14ac:dyDescent="0.25">
      <c r="B732" s="53"/>
      <c r="C732" s="17"/>
      <c r="D732" s="17"/>
      <c r="E732" s="17"/>
      <c r="F732" s="66"/>
      <c r="G732" s="17"/>
      <c r="H732" s="59"/>
      <c r="I732" s="17"/>
      <c r="J732" s="59"/>
      <c r="K732" s="28"/>
      <c r="L732" s="29"/>
      <c r="M732" s="30"/>
      <c r="N732" s="26">
        <f t="shared" si="35"/>
        <v>0</v>
      </c>
      <c r="O732" s="31" t="e">
        <f t="shared" si="36"/>
        <v>#DIV/0!</v>
      </c>
      <c r="P732" s="51"/>
      <c r="Q732" s="100"/>
      <c r="R732" s="100"/>
      <c r="S732" s="100"/>
      <c r="T732" s="100"/>
    </row>
    <row r="733" spans="2:20" s="9" customFormat="1" x14ac:dyDescent="0.25">
      <c r="B733" s="53"/>
      <c r="C733" s="17"/>
      <c r="D733" s="17"/>
      <c r="E733" s="17"/>
      <c r="F733" s="66"/>
      <c r="G733" s="17"/>
      <c r="H733" s="59"/>
      <c r="I733" s="17"/>
      <c r="J733" s="59"/>
      <c r="K733" s="28"/>
      <c r="L733" s="29"/>
      <c r="M733" s="30"/>
      <c r="N733" s="26">
        <f t="shared" si="35"/>
        <v>0</v>
      </c>
      <c r="O733" s="31" t="e">
        <f t="shared" si="36"/>
        <v>#DIV/0!</v>
      </c>
      <c r="P733" s="51"/>
      <c r="Q733" s="100"/>
      <c r="R733" s="100"/>
      <c r="S733" s="100"/>
      <c r="T733" s="100"/>
    </row>
    <row r="734" spans="2:20" s="9" customFormat="1" x14ac:dyDescent="0.25">
      <c r="B734" s="53"/>
      <c r="C734" s="17"/>
      <c r="D734" s="17"/>
      <c r="E734" s="17"/>
      <c r="F734" s="66"/>
      <c r="G734" s="17"/>
      <c r="H734" s="59"/>
      <c r="I734" s="17"/>
      <c r="J734" s="59"/>
      <c r="K734" s="28"/>
      <c r="L734" s="29"/>
      <c r="M734" s="30"/>
      <c r="N734" s="26">
        <f t="shared" si="35"/>
        <v>0</v>
      </c>
      <c r="O734" s="31" t="e">
        <f t="shared" si="36"/>
        <v>#DIV/0!</v>
      </c>
      <c r="P734" s="51"/>
      <c r="Q734" s="100"/>
      <c r="R734" s="100"/>
      <c r="S734" s="100"/>
      <c r="T734" s="100"/>
    </row>
    <row r="735" spans="2:20" s="9" customFormat="1" x14ac:dyDescent="0.25">
      <c r="B735" s="53"/>
      <c r="C735" s="17"/>
      <c r="D735" s="17"/>
      <c r="E735" s="17"/>
      <c r="F735" s="66"/>
      <c r="G735" s="17"/>
      <c r="H735" s="59"/>
      <c r="I735" s="17"/>
      <c r="J735" s="59"/>
      <c r="K735" s="28"/>
      <c r="L735" s="29"/>
      <c r="M735" s="30"/>
      <c r="N735" s="26">
        <f t="shared" si="35"/>
        <v>0</v>
      </c>
      <c r="O735" s="31" t="e">
        <f t="shared" si="36"/>
        <v>#DIV/0!</v>
      </c>
      <c r="P735" s="51"/>
      <c r="Q735" s="100"/>
      <c r="R735" s="100"/>
      <c r="S735" s="100"/>
      <c r="T735" s="100"/>
    </row>
    <row r="736" spans="2:20" s="9" customFormat="1" x14ac:dyDescent="0.25">
      <c r="B736" s="53"/>
      <c r="C736" s="17"/>
      <c r="D736" s="17"/>
      <c r="E736" s="17"/>
      <c r="F736" s="66"/>
      <c r="G736" s="17"/>
      <c r="H736" s="59"/>
      <c r="I736" s="17"/>
      <c r="J736" s="59"/>
      <c r="K736" s="28"/>
      <c r="L736" s="29"/>
      <c r="M736" s="30"/>
      <c r="N736" s="26">
        <f t="shared" si="35"/>
        <v>0</v>
      </c>
      <c r="O736" s="31" t="e">
        <f t="shared" si="36"/>
        <v>#DIV/0!</v>
      </c>
      <c r="P736" s="51"/>
      <c r="Q736" s="100"/>
      <c r="R736" s="100"/>
      <c r="S736" s="100"/>
      <c r="T736" s="100"/>
    </row>
    <row r="737" spans="2:20" s="9" customFormat="1" x14ac:dyDescent="0.25">
      <c r="B737" s="53"/>
      <c r="C737" s="17"/>
      <c r="D737" s="17"/>
      <c r="E737" s="17"/>
      <c r="F737" s="66"/>
      <c r="G737" s="17"/>
      <c r="H737" s="59"/>
      <c r="I737" s="17"/>
      <c r="J737" s="59"/>
      <c r="K737" s="28"/>
      <c r="L737" s="29"/>
      <c r="M737" s="30"/>
      <c r="N737" s="26">
        <f t="shared" si="35"/>
        <v>0</v>
      </c>
      <c r="O737" s="31" t="e">
        <f t="shared" si="36"/>
        <v>#DIV/0!</v>
      </c>
      <c r="P737" s="51"/>
      <c r="Q737" s="100"/>
      <c r="R737" s="100"/>
      <c r="S737" s="100"/>
      <c r="T737" s="100"/>
    </row>
    <row r="738" spans="2:20" s="9" customFormat="1" x14ac:dyDescent="0.25">
      <c r="B738" s="53"/>
      <c r="C738" s="17"/>
      <c r="D738" s="17"/>
      <c r="E738" s="17"/>
      <c r="F738" s="66"/>
      <c r="G738" s="17"/>
      <c r="H738" s="59"/>
      <c r="I738" s="17"/>
      <c r="J738" s="59"/>
      <c r="K738" s="28"/>
      <c r="L738" s="29"/>
      <c r="M738" s="30"/>
      <c r="N738" s="26">
        <f t="shared" si="35"/>
        <v>0</v>
      </c>
      <c r="O738" s="31" t="e">
        <f t="shared" si="36"/>
        <v>#DIV/0!</v>
      </c>
      <c r="P738" s="51"/>
      <c r="Q738" s="100"/>
      <c r="R738" s="100"/>
      <c r="S738" s="100"/>
      <c r="T738" s="100"/>
    </row>
    <row r="739" spans="2:20" s="9" customFormat="1" x14ac:dyDescent="0.25">
      <c r="B739" s="53"/>
      <c r="C739" s="17"/>
      <c r="D739" s="17"/>
      <c r="E739" s="17"/>
      <c r="F739" s="66"/>
      <c r="G739" s="17"/>
      <c r="H739" s="59"/>
      <c r="I739" s="17"/>
      <c r="J739" s="59"/>
      <c r="K739" s="28"/>
      <c r="L739" s="29"/>
      <c r="M739" s="30"/>
      <c r="N739" s="26">
        <f t="shared" si="35"/>
        <v>0</v>
      </c>
      <c r="O739" s="31" t="e">
        <f t="shared" si="36"/>
        <v>#DIV/0!</v>
      </c>
      <c r="P739" s="51"/>
      <c r="Q739" s="100"/>
      <c r="R739" s="100"/>
      <c r="S739" s="100"/>
      <c r="T739" s="100"/>
    </row>
    <row r="740" spans="2:20" s="9" customFormat="1" x14ac:dyDescent="0.25">
      <c r="B740" s="53"/>
      <c r="C740" s="17"/>
      <c r="D740" s="17"/>
      <c r="E740" s="17"/>
      <c r="F740" s="66"/>
      <c r="G740" s="17"/>
      <c r="H740" s="59"/>
      <c r="I740" s="17"/>
      <c r="J740" s="59"/>
      <c r="K740" s="28"/>
      <c r="L740" s="29"/>
      <c r="M740" s="30"/>
      <c r="N740" s="26">
        <f t="shared" si="35"/>
        <v>0</v>
      </c>
      <c r="O740" s="31" t="e">
        <f t="shared" si="36"/>
        <v>#DIV/0!</v>
      </c>
      <c r="P740" s="51"/>
      <c r="Q740" s="100"/>
      <c r="R740" s="100"/>
      <c r="S740" s="100"/>
      <c r="T740" s="100"/>
    </row>
    <row r="741" spans="2:20" s="9" customFormat="1" x14ac:dyDescent="0.25">
      <c r="B741" s="53"/>
      <c r="C741" s="17"/>
      <c r="D741" s="17"/>
      <c r="E741" s="17"/>
      <c r="F741" s="66"/>
      <c r="G741" s="17"/>
      <c r="H741" s="59"/>
      <c r="I741" s="17"/>
      <c r="J741" s="59"/>
      <c r="K741" s="28"/>
      <c r="L741" s="29"/>
      <c r="M741" s="30"/>
      <c r="N741" s="26">
        <f t="shared" si="35"/>
        <v>0</v>
      </c>
      <c r="O741" s="31" t="e">
        <f t="shared" si="36"/>
        <v>#DIV/0!</v>
      </c>
      <c r="P741" s="51"/>
      <c r="Q741" s="100"/>
      <c r="R741" s="100"/>
      <c r="S741" s="100"/>
      <c r="T741" s="100"/>
    </row>
    <row r="742" spans="2:20" s="9" customFormat="1" x14ac:dyDescent="0.25">
      <c r="B742" s="53"/>
      <c r="C742" s="17"/>
      <c r="D742" s="17"/>
      <c r="E742" s="17"/>
      <c r="F742" s="66"/>
      <c r="G742" s="17"/>
      <c r="H742" s="59"/>
      <c r="I742" s="17"/>
      <c r="J742" s="59"/>
      <c r="K742" s="28"/>
      <c r="L742" s="29"/>
      <c r="M742" s="30"/>
      <c r="N742" s="26">
        <f t="shared" si="35"/>
        <v>0</v>
      </c>
      <c r="O742" s="31" t="e">
        <f t="shared" si="36"/>
        <v>#DIV/0!</v>
      </c>
      <c r="P742" s="51"/>
      <c r="Q742" s="100"/>
      <c r="R742" s="100"/>
      <c r="S742" s="100"/>
      <c r="T742" s="100"/>
    </row>
    <row r="743" spans="2:20" s="9" customFormat="1" x14ac:dyDescent="0.25">
      <c r="B743" s="53"/>
      <c r="C743" s="17"/>
      <c r="D743" s="17"/>
      <c r="E743" s="17"/>
      <c r="F743" s="66"/>
      <c r="G743" s="17"/>
      <c r="H743" s="59"/>
      <c r="I743" s="17"/>
      <c r="J743" s="59"/>
      <c r="K743" s="28"/>
      <c r="L743" s="29"/>
      <c r="M743" s="30"/>
      <c r="N743" s="26">
        <f t="shared" si="35"/>
        <v>0</v>
      </c>
      <c r="O743" s="31" t="e">
        <f t="shared" si="36"/>
        <v>#DIV/0!</v>
      </c>
      <c r="P743" s="51"/>
      <c r="Q743" s="100"/>
      <c r="R743" s="100"/>
      <c r="S743" s="100"/>
      <c r="T743" s="100"/>
    </row>
    <row r="744" spans="2:20" s="9" customFormat="1" x14ac:dyDescent="0.25">
      <c r="B744" s="53"/>
      <c r="C744" s="17"/>
      <c r="D744" s="17"/>
      <c r="E744" s="17"/>
      <c r="F744" s="66"/>
      <c r="G744" s="17"/>
      <c r="H744" s="59"/>
      <c r="I744" s="17"/>
      <c r="J744" s="59"/>
      <c r="K744" s="28"/>
      <c r="L744" s="29"/>
      <c r="M744" s="30"/>
      <c r="N744" s="26">
        <f t="shared" si="35"/>
        <v>0</v>
      </c>
      <c r="O744" s="31" t="e">
        <f t="shared" si="36"/>
        <v>#DIV/0!</v>
      </c>
      <c r="P744" s="51"/>
      <c r="Q744" s="100"/>
      <c r="R744" s="100"/>
      <c r="S744" s="100"/>
      <c r="T744" s="100"/>
    </row>
    <row r="745" spans="2:20" s="9" customFormat="1" x14ac:dyDescent="0.25">
      <c r="B745" s="53"/>
      <c r="C745" s="17"/>
      <c r="D745" s="17"/>
      <c r="E745" s="17"/>
      <c r="F745" s="66"/>
      <c r="G745" s="17"/>
      <c r="H745" s="59"/>
      <c r="I745" s="17"/>
      <c r="J745" s="59"/>
      <c r="K745" s="28"/>
      <c r="L745" s="29"/>
      <c r="M745" s="30"/>
      <c r="N745" s="26">
        <f t="shared" si="35"/>
        <v>0</v>
      </c>
      <c r="O745" s="31" t="e">
        <f t="shared" si="36"/>
        <v>#DIV/0!</v>
      </c>
      <c r="P745" s="51"/>
      <c r="Q745" s="100"/>
      <c r="R745" s="100"/>
      <c r="S745" s="100"/>
      <c r="T745" s="100"/>
    </row>
    <row r="746" spans="2:20" s="9" customFormat="1" x14ac:dyDescent="0.25">
      <c r="B746" s="53"/>
      <c r="C746" s="17"/>
      <c r="D746" s="17"/>
      <c r="E746" s="17"/>
      <c r="F746" s="66"/>
      <c r="G746" s="17"/>
      <c r="H746" s="59"/>
      <c r="I746" s="17"/>
      <c r="J746" s="59"/>
      <c r="K746" s="28"/>
      <c r="L746" s="29"/>
      <c r="M746" s="30"/>
      <c r="N746" s="26">
        <f t="shared" si="35"/>
        <v>0</v>
      </c>
      <c r="O746" s="31" t="e">
        <f t="shared" si="36"/>
        <v>#DIV/0!</v>
      </c>
      <c r="P746" s="51"/>
      <c r="Q746" s="100"/>
      <c r="R746" s="100"/>
      <c r="S746" s="100"/>
      <c r="T746" s="100"/>
    </row>
    <row r="747" spans="2:20" s="9" customFormat="1" x14ac:dyDescent="0.25">
      <c r="B747" s="53"/>
      <c r="C747" s="17"/>
      <c r="D747" s="17"/>
      <c r="E747" s="17"/>
      <c r="F747" s="66"/>
      <c r="G747" s="17"/>
      <c r="H747" s="59"/>
      <c r="I747" s="17"/>
      <c r="J747" s="59"/>
      <c r="K747" s="28"/>
      <c r="L747" s="29"/>
      <c r="M747" s="30"/>
      <c r="N747" s="26">
        <f t="shared" si="35"/>
        <v>0</v>
      </c>
      <c r="O747" s="31" t="e">
        <f t="shared" si="36"/>
        <v>#DIV/0!</v>
      </c>
      <c r="P747" s="51"/>
      <c r="Q747" s="100"/>
      <c r="R747" s="100"/>
      <c r="S747" s="100"/>
      <c r="T747" s="100"/>
    </row>
    <row r="748" spans="2:20" s="9" customFormat="1" x14ac:dyDescent="0.25">
      <c r="B748" s="53"/>
      <c r="C748" s="17"/>
      <c r="D748" s="17"/>
      <c r="E748" s="17"/>
      <c r="F748" s="66"/>
      <c r="G748" s="17"/>
      <c r="H748" s="59"/>
      <c r="I748" s="17"/>
      <c r="J748" s="59"/>
      <c r="K748" s="28"/>
      <c r="L748" s="29"/>
      <c r="M748" s="30"/>
      <c r="N748" s="26">
        <f t="shared" si="35"/>
        <v>0</v>
      </c>
      <c r="O748" s="31" t="e">
        <f t="shared" si="36"/>
        <v>#DIV/0!</v>
      </c>
      <c r="P748" s="51"/>
      <c r="Q748" s="100"/>
      <c r="R748" s="100"/>
      <c r="S748" s="100"/>
      <c r="T748" s="100"/>
    </row>
    <row r="749" spans="2:20" s="9" customFormat="1" x14ac:dyDescent="0.25">
      <c r="B749" s="53"/>
      <c r="C749" s="17"/>
      <c r="D749" s="17"/>
      <c r="E749" s="17"/>
      <c r="F749" s="66"/>
      <c r="G749" s="17"/>
      <c r="H749" s="59"/>
      <c r="I749" s="17"/>
      <c r="J749" s="59"/>
      <c r="K749" s="28"/>
      <c r="L749" s="29"/>
      <c r="M749" s="30"/>
      <c r="N749" s="26">
        <f t="shared" si="35"/>
        <v>0</v>
      </c>
      <c r="O749" s="31" t="e">
        <f t="shared" si="36"/>
        <v>#DIV/0!</v>
      </c>
      <c r="P749" s="51"/>
      <c r="Q749" s="100"/>
      <c r="R749" s="100"/>
      <c r="S749" s="100"/>
      <c r="T749" s="100"/>
    </row>
    <row r="750" spans="2:20" s="9" customFormat="1" x14ac:dyDescent="0.25">
      <c r="B750" s="53"/>
      <c r="C750" s="17"/>
      <c r="D750" s="17"/>
      <c r="E750" s="17"/>
      <c r="F750" s="66"/>
      <c r="G750" s="17"/>
      <c r="H750" s="59"/>
      <c r="I750" s="17"/>
      <c r="J750" s="59"/>
      <c r="K750" s="28"/>
      <c r="L750" s="29"/>
      <c r="M750" s="30"/>
      <c r="N750" s="26">
        <f t="shared" si="35"/>
        <v>0</v>
      </c>
      <c r="O750" s="31" t="e">
        <f t="shared" si="36"/>
        <v>#DIV/0!</v>
      </c>
      <c r="P750" s="51"/>
      <c r="Q750" s="100"/>
      <c r="R750" s="100"/>
      <c r="S750" s="100"/>
      <c r="T750" s="100"/>
    </row>
    <row r="751" spans="2:20" s="9" customFormat="1" x14ac:dyDescent="0.25">
      <c r="B751" s="53"/>
      <c r="C751" s="17"/>
      <c r="D751" s="17"/>
      <c r="E751" s="17"/>
      <c r="F751" s="66"/>
      <c r="G751" s="17"/>
      <c r="H751" s="59"/>
      <c r="I751" s="17"/>
      <c r="J751" s="59"/>
      <c r="K751" s="28"/>
      <c r="L751" s="29"/>
      <c r="M751" s="30"/>
      <c r="N751" s="26">
        <f t="shared" ref="N751:N814" si="37">+M751*K751</f>
        <v>0</v>
      </c>
      <c r="O751" s="31" t="e">
        <f t="shared" ref="O751:O764" si="38">+(N751/J751)-1</f>
        <v>#DIV/0!</v>
      </c>
      <c r="P751" s="51"/>
      <c r="Q751" s="100"/>
      <c r="R751" s="100"/>
      <c r="S751" s="100"/>
      <c r="T751" s="100"/>
    </row>
    <row r="752" spans="2:20" s="9" customFormat="1" x14ac:dyDescent="0.25">
      <c r="B752" s="53"/>
      <c r="C752" s="17"/>
      <c r="D752" s="17"/>
      <c r="E752" s="17"/>
      <c r="F752" s="66"/>
      <c r="G752" s="17"/>
      <c r="H752" s="59"/>
      <c r="I752" s="17"/>
      <c r="J752" s="59"/>
      <c r="K752" s="28"/>
      <c r="L752" s="29"/>
      <c r="M752" s="30"/>
      <c r="N752" s="26">
        <f t="shared" si="37"/>
        <v>0</v>
      </c>
      <c r="O752" s="31" t="e">
        <f t="shared" si="38"/>
        <v>#DIV/0!</v>
      </c>
      <c r="P752" s="51"/>
      <c r="Q752" s="100"/>
      <c r="R752" s="100"/>
      <c r="S752" s="100"/>
      <c r="T752" s="100"/>
    </row>
    <row r="753" spans="2:20" s="9" customFormat="1" x14ac:dyDescent="0.25">
      <c r="B753" s="53"/>
      <c r="C753" s="17"/>
      <c r="D753" s="17"/>
      <c r="E753" s="17"/>
      <c r="F753" s="66"/>
      <c r="G753" s="17"/>
      <c r="H753" s="59"/>
      <c r="I753" s="17"/>
      <c r="J753" s="59"/>
      <c r="K753" s="28"/>
      <c r="L753" s="29"/>
      <c r="M753" s="30"/>
      <c r="N753" s="26">
        <f t="shared" si="37"/>
        <v>0</v>
      </c>
      <c r="O753" s="31" t="e">
        <f t="shared" si="38"/>
        <v>#DIV/0!</v>
      </c>
      <c r="P753" s="51"/>
      <c r="Q753" s="100"/>
      <c r="R753" s="100"/>
      <c r="S753" s="100"/>
      <c r="T753" s="100"/>
    </row>
    <row r="754" spans="2:20" s="9" customFormat="1" x14ac:dyDescent="0.25">
      <c r="B754" s="53"/>
      <c r="C754" s="17"/>
      <c r="D754" s="17"/>
      <c r="E754" s="17"/>
      <c r="F754" s="66"/>
      <c r="G754" s="17"/>
      <c r="H754" s="59"/>
      <c r="I754" s="17"/>
      <c r="J754" s="59"/>
      <c r="K754" s="28"/>
      <c r="L754" s="29"/>
      <c r="M754" s="30"/>
      <c r="N754" s="26">
        <f t="shared" si="37"/>
        <v>0</v>
      </c>
      <c r="O754" s="31" t="e">
        <f t="shared" si="38"/>
        <v>#DIV/0!</v>
      </c>
      <c r="P754" s="51"/>
      <c r="Q754" s="100"/>
      <c r="R754" s="100"/>
      <c r="S754" s="100"/>
      <c r="T754" s="100"/>
    </row>
    <row r="755" spans="2:20" s="9" customFormat="1" x14ac:dyDescent="0.25">
      <c r="B755" s="53"/>
      <c r="C755" s="17"/>
      <c r="D755" s="17"/>
      <c r="E755" s="17"/>
      <c r="F755" s="66"/>
      <c r="G755" s="17"/>
      <c r="H755" s="59"/>
      <c r="I755" s="17"/>
      <c r="J755" s="59"/>
      <c r="K755" s="28"/>
      <c r="L755" s="29"/>
      <c r="M755" s="30"/>
      <c r="N755" s="26">
        <f t="shared" si="37"/>
        <v>0</v>
      </c>
      <c r="O755" s="31" t="e">
        <f t="shared" si="38"/>
        <v>#DIV/0!</v>
      </c>
      <c r="P755" s="51"/>
      <c r="Q755" s="100"/>
      <c r="R755" s="100"/>
      <c r="S755" s="100"/>
      <c r="T755" s="100"/>
    </row>
    <row r="756" spans="2:20" s="9" customFormat="1" x14ac:dyDescent="0.25">
      <c r="B756" s="53"/>
      <c r="C756" s="17"/>
      <c r="D756" s="17"/>
      <c r="E756" s="17"/>
      <c r="F756" s="66"/>
      <c r="G756" s="17"/>
      <c r="H756" s="59"/>
      <c r="I756" s="17"/>
      <c r="J756" s="59"/>
      <c r="K756" s="28"/>
      <c r="L756" s="29"/>
      <c r="M756" s="30"/>
      <c r="N756" s="26">
        <f t="shared" si="37"/>
        <v>0</v>
      </c>
      <c r="O756" s="31" t="e">
        <f t="shared" si="38"/>
        <v>#DIV/0!</v>
      </c>
      <c r="P756" s="51"/>
      <c r="Q756" s="100"/>
      <c r="R756" s="100"/>
      <c r="S756" s="100"/>
      <c r="T756" s="100"/>
    </row>
    <row r="757" spans="2:20" s="9" customFormat="1" x14ac:dyDescent="0.25">
      <c r="B757" s="53"/>
      <c r="C757" s="17"/>
      <c r="D757" s="17"/>
      <c r="E757" s="17"/>
      <c r="F757" s="66"/>
      <c r="G757" s="17"/>
      <c r="H757" s="59"/>
      <c r="I757" s="17"/>
      <c r="J757" s="59"/>
      <c r="K757" s="28"/>
      <c r="L757" s="29"/>
      <c r="M757" s="30"/>
      <c r="N757" s="26">
        <f t="shared" si="37"/>
        <v>0</v>
      </c>
      <c r="O757" s="31" t="e">
        <f t="shared" si="38"/>
        <v>#DIV/0!</v>
      </c>
      <c r="P757" s="51"/>
      <c r="Q757" s="100"/>
      <c r="R757" s="100"/>
      <c r="S757" s="100"/>
      <c r="T757" s="100"/>
    </row>
    <row r="758" spans="2:20" s="9" customFormat="1" x14ac:dyDescent="0.25">
      <c r="B758" s="53"/>
      <c r="C758" s="17"/>
      <c r="D758" s="17"/>
      <c r="E758" s="17"/>
      <c r="F758" s="66"/>
      <c r="G758" s="17"/>
      <c r="H758" s="59"/>
      <c r="I758" s="17"/>
      <c r="J758" s="59"/>
      <c r="K758" s="28"/>
      <c r="L758" s="29"/>
      <c r="M758" s="30"/>
      <c r="N758" s="26">
        <f t="shared" si="37"/>
        <v>0</v>
      </c>
      <c r="O758" s="31" t="e">
        <f t="shared" si="38"/>
        <v>#DIV/0!</v>
      </c>
      <c r="P758" s="51"/>
      <c r="Q758" s="100"/>
      <c r="R758" s="100"/>
      <c r="S758" s="100"/>
      <c r="T758" s="100"/>
    </row>
    <row r="759" spans="2:20" s="9" customFormat="1" x14ac:dyDescent="0.25">
      <c r="B759" s="53"/>
      <c r="C759" s="17"/>
      <c r="D759" s="17"/>
      <c r="E759" s="17"/>
      <c r="F759" s="66"/>
      <c r="G759" s="17"/>
      <c r="H759" s="59"/>
      <c r="I759" s="17"/>
      <c r="J759" s="59"/>
      <c r="K759" s="28"/>
      <c r="L759" s="29"/>
      <c r="M759" s="30"/>
      <c r="N759" s="26">
        <f t="shared" si="37"/>
        <v>0</v>
      </c>
      <c r="O759" s="31" t="e">
        <f t="shared" si="38"/>
        <v>#DIV/0!</v>
      </c>
      <c r="P759" s="51"/>
      <c r="Q759" s="100"/>
      <c r="R759" s="100"/>
      <c r="S759" s="100"/>
      <c r="T759" s="100"/>
    </row>
    <row r="760" spans="2:20" s="9" customFormat="1" x14ac:dyDescent="0.25">
      <c r="B760" s="53"/>
      <c r="C760" s="17"/>
      <c r="D760" s="17"/>
      <c r="E760" s="17"/>
      <c r="F760" s="66"/>
      <c r="G760" s="17"/>
      <c r="H760" s="59"/>
      <c r="I760" s="17"/>
      <c r="J760" s="59"/>
      <c r="K760" s="28"/>
      <c r="L760" s="29"/>
      <c r="M760" s="30"/>
      <c r="N760" s="26">
        <f t="shared" si="37"/>
        <v>0</v>
      </c>
      <c r="O760" s="31" t="e">
        <f t="shared" si="38"/>
        <v>#DIV/0!</v>
      </c>
      <c r="P760" s="51"/>
      <c r="Q760" s="100"/>
      <c r="R760" s="100"/>
      <c r="S760" s="100"/>
      <c r="T760" s="100"/>
    </row>
    <row r="761" spans="2:20" s="9" customFormat="1" x14ac:dyDescent="0.25">
      <c r="B761" s="53"/>
      <c r="C761" s="17"/>
      <c r="D761" s="17"/>
      <c r="E761" s="17"/>
      <c r="F761" s="66"/>
      <c r="G761" s="17"/>
      <c r="H761" s="59"/>
      <c r="I761" s="17"/>
      <c r="J761" s="59"/>
      <c r="K761" s="28"/>
      <c r="L761" s="29"/>
      <c r="M761" s="30"/>
      <c r="N761" s="26">
        <f t="shared" si="37"/>
        <v>0</v>
      </c>
      <c r="O761" s="31" t="e">
        <f t="shared" si="38"/>
        <v>#DIV/0!</v>
      </c>
      <c r="P761" s="51"/>
      <c r="Q761" s="100"/>
      <c r="R761" s="100"/>
      <c r="S761" s="100"/>
      <c r="T761" s="100"/>
    </row>
    <row r="762" spans="2:20" s="9" customFormat="1" x14ac:dyDescent="0.25">
      <c r="B762" s="53"/>
      <c r="C762" s="17"/>
      <c r="D762" s="17"/>
      <c r="E762" s="17"/>
      <c r="F762" s="66"/>
      <c r="G762" s="17"/>
      <c r="H762" s="59"/>
      <c r="I762" s="17"/>
      <c r="J762" s="59"/>
      <c r="K762" s="28"/>
      <c r="L762" s="29"/>
      <c r="M762" s="30"/>
      <c r="N762" s="26">
        <f t="shared" si="37"/>
        <v>0</v>
      </c>
      <c r="O762" s="31" t="e">
        <f t="shared" si="38"/>
        <v>#DIV/0!</v>
      </c>
      <c r="P762" s="51"/>
      <c r="Q762" s="100"/>
      <c r="R762" s="100"/>
      <c r="S762" s="100"/>
      <c r="T762" s="100"/>
    </row>
    <row r="763" spans="2:20" s="9" customFormat="1" x14ac:dyDescent="0.25">
      <c r="B763" s="53"/>
      <c r="C763" s="17"/>
      <c r="D763" s="17"/>
      <c r="E763" s="17"/>
      <c r="F763" s="66"/>
      <c r="G763" s="17"/>
      <c r="H763" s="59"/>
      <c r="I763" s="17"/>
      <c r="J763" s="59"/>
      <c r="K763" s="28"/>
      <c r="L763" s="29"/>
      <c r="M763" s="30"/>
      <c r="N763" s="26">
        <f t="shared" si="37"/>
        <v>0</v>
      </c>
      <c r="O763" s="31" t="e">
        <f t="shared" si="38"/>
        <v>#DIV/0!</v>
      </c>
      <c r="P763" s="51"/>
      <c r="Q763" s="100"/>
      <c r="R763" s="100"/>
      <c r="S763" s="100"/>
      <c r="T763" s="100"/>
    </row>
    <row r="764" spans="2:20" s="9" customFormat="1" x14ac:dyDescent="0.25">
      <c r="B764" s="53"/>
      <c r="C764" s="17"/>
      <c r="D764" s="17"/>
      <c r="E764" s="17"/>
      <c r="F764" s="66"/>
      <c r="G764" s="17"/>
      <c r="H764" s="59"/>
      <c r="I764" s="17"/>
      <c r="J764" s="59"/>
      <c r="K764" s="28"/>
      <c r="L764" s="29"/>
      <c r="M764" s="30"/>
      <c r="N764" s="26">
        <f t="shared" si="37"/>
        <v>0</v>
      </c>
      <c r="O764" s="31" t="e">
        <f t="shared" si="38"/>
        <v>#DIV/0!</v>
      </c>
      <c r="P764" s="51"/>
      <c r="Q764" s="100"/>
      <c r="R764" s="100"/>
      <c r="S764" s="100"/>
      <c r="T764" s="100"/>
    </row>
    <row r="765" spans="2:20" s="9" customFormat="1" x14ac:dyDescent="0.25">
      <c r="B765" s="53"/>
      <c r="C765" s="17"/>
      <c r="D765" s="17"/>
      <c r="E765" s="17"/>
      <c r="F765" s="66"/>
      <c r="G765" s="17"/>
      <c r="H765" s="59"/>
      <c r="I765" s="17"/>
      <c r="J765" s="59"/>
      <c r="K765" s="28"/>
      <c r="L765" s="29"/>
      <c r="M765" s="30"/>
      <c r="N765" s="26">
        <f t="shared" si="37"/>
        <v>0</v>
      </c>
      <c r="O765" s="26"/>
      <c r="P765" s="51"/>
      <c r="Q765" s="100"/>
      <c r="R765" s="100"/>
      <c r="S765" s="100"/>
      <c r="T765" s="100"/>
    </row>
    <row r="766" spans="2:20" s="9" customFormat="1" x14ac:dyDescent="0.25">
      <c r="B766" s="53"/>
      <c r="C766" s="17"/>
      <c r="D766" s="17"/>
      <c r="E766" s="17"/>
      <c r="F766" s="66"/>
      <c r="G766" s="17"/>
      <c r="H766" s="59"/>
      <c r="I766" s="17"/>
      <c r="J766" s="59"/>
      <c r="K766" s="28"/>
      <c r="L766" s="29"/>
      <c r="M766" s="30"/>
      <c r="N766" s="26">
        <f t="shared" si="37"/>
        <v>0</v>
      </c>
      <c r="O766" s="26"/>
      <c r="P766" s="51"/>
      <c r="Q766" s="100"/>
      <c r="R766" s="100"/>
      <c r="S766" s="100"/>
      <c r="T766" s="100"/>
    </row>
    <row r="767" spans="2:20" s="9" customFormat="1" x14ac:dyDescent="0.25">
      <c r="B767" s="53"/>
      <c r="C767" s="17"/>
      <c r="D767" s="17"/>
      <c r="E767" s="17"/>
      <c r="F767" s="66"/>
      <c r="G767" s="17"/>
      <c r="H767" s="59"/>
      <c r="I767" s="17"/>
      <c r="J767" s="59"/>
      <c r="K767" s="28"/>
      <c r="L767" s="29"/>
      <c r="M767" s="30"/>
      <c r="N767" s="26">
        <f t="shared" si="37"/>
        <v>0</v>
      </c>
      <c r="O767" s="26"/>
      <c r="P767" s="51"/>
      <c r="Q767" s="100"/>
      <c r="R767" s="100"/>
      <c r="S767" s="100"/>
      <c r="T767" s="100"/>
    </row>
    <row r="768" spans="2:20" s="9" customFormat="1" x14ac:dyDescent="0.25">
      <c r="B768" s="53"/>
      <c r="C768" s="17"/>
      <c r="D768" s="17"/>
      <c r="E768" s="17"/>
      <c r="F768" s="66"/>
      <c r="G768" s="17"/>
      <c r="H768" s="59"/>
      <c r="I768" s="17"/>
      <c r="J768" s="59"/>
      <c r="K768" s="28"/>
      <c r="L768" s="29"/>
      <c r="M768" s="30"/>
      <c r="N768" s="26">
        <f t="shared" si="37"/>
        <v>0</v>
      </c>
      <c r="O768" s="26"/>
      <c r="P768" s="51"/>
      <c r="Q768" s="100"/>
      <c r="R768" s="100"/>
      <c r="S768" s="100"/>
      <c r="T768" s="100"/>
    </row>
    <row r="769" spans="2:20" s="9" customFormat="1" x14ac:dyDescent="0.25">
      <c r="B769" s="53"/>
      <c r="C769" s="17"/>
      <c r="D769" s="17"/>
      <c r="E769" s="17"/>
      <c r="F769" s="66"/>
      <c r="G769" s="17"/>
      <c r="H769" s="59"/>
      <c r="I769" s="17"/>
      <c r="J769" s="59"/>
      <c r="K769" s="28"/>
      <c r="L769" s="29"/>
      <c r="M769" s="30"/>
      <c r="N769" s="26">
        <f t="shared" si="37"/>
        <v>0</v>
      </c>
      <c r="O769" s="26"/>
      <c r="P769" s="51"/>
      <c r="Q769" s="100"/>
      <c r="R769" s="100"/>
      <c r="S769" s="100"/>
      <c r="T769" s="100"/>
    </row>
    <row r="770" spans="2:20" s="9" customFormat="1" x14ac:dyDescent="0.25">
      <c r="B770" s="53"/>
      <c r="C770" s="17"/>
      <c r="D770" s="17"/>
      <c r="E770" s="17"/>
      <c r="F770" s="66"/>
      <c r="G770" s="17"/>
      <c r="H770" s="59"/>
      <c r="I770" s="17"/>
      <c r="J770" s="59"/>
      <c r="K770" s="28"/>
      <c r="L770" s="29"/>
      <c r="M770" s="30"/>
      <c r="N770" s="26">
        <f t="shared" si="37"/>
        <v>0</v>
      </c>
      <c r="O770" s="26"/>
      <c r="P770" s="51"/>
      <c r="Q770" s="100"/>
      <c r="R770" s="100"/>
      <c r="S770" s="100"/>
      <c r="T770" s="100"/>
    </row>
    <row r="771" spans="2:20" s="9" customFormat="1" x14ac:dyDescent="0.25">
      <c r="B771" s="53"/>
      <c r="C771" s="17"/>
      <c r="D771" s="17"/>
      <c r="E771" s="17"/>
      <c r="F771" s="66"/>
      <c r="G771" s="17"/>
      <c r="H771" s="59"/>
      <c r="I771" s="17"/>
      <c r="J771" s="59"/>
      <c r="K771" s="28"/>
      <c r="L771" s="29"/>
      <c r="M771" s="30"/>
      <c r="N771" s="26">
        <f t="shared" si="37"/>
        <v>0</v>
      </c>
      <c r="O771" s="26"/>
      <c r="P771" s="51"/>
      <c r="Q771" s="100"/>
      <c r="R771" s="100"/>
      <c r="S771" s="100"/>
      <c r="T771" s="100"/>
    </row>
    <row r="772" spans="2:20" s="9" customFormat="1" x14ac:dyDescent="0.25">
      <c r="B772" s="53"/>
      <c r="C772" s="17"/>
      <c r="D772" s="17"/>
      <c r="E772" s="17"/>
      <c r="F772" s="66"/>
      <c r="G772" s="17"/>
      <c r="H772" s="59"/>
      <c r="I772" s="17"/>
      <c r="J772" s="59"/>
      <c r="K772" s="28"/>
      <c r="L772" s="29"/>
      <c r="M772" s="30"/>
      <c r="N772" s="26">
        <f t="shared" si="37"/>
        <v>0</v>
      </c>
      <c r="O772" s="26"/>
      <c r="P772" s="51"/>
      <c r="Q772" s="100"/>
      <c r="R772" s="100"/>
      <c r="S772" s="100"/>
      <c r="T772" s="100"/>
    </row>
    <row r="773" spans="2:20" s="9" customFormat="1" x14ac:dyDescent="0.25">
      <c r="B773" s="53"/>
      <c r="C773" s="17"/>
      <c r="D773" s="17"/>
      <c r="E773" s="17"/>
      <c r="F773" s="66"/>
      <c r="G773" s="17"/>
      <c r="H773" s="59"/>
      <c r="I773" s="17"/>
      <c r="J773" s="59"/>
      <c r="K773" s="28"/>
      <c r="L773" s="29"/>
      <c r="M773" s="30"/>
      <c r="N773" s="26">
        <f t="shared" si="37"/>
        <v>0</v>
      </c>
      <c r="O773" s="26"/>
      <c r="P773" s="51"/>
      <c r="Q773" s="100"/>
      <c r="R773" s="100"/>
      <c r="S773" s="100"/>
      <c r="T773" s="100"/>
    </row>
    <row r="774" spans="2:20" s="9" customFormat="1" x14ac:dyDescent="0.25">
      <c r="B774" s="53"/>
      <c r="C774" s="17"/>
      <c r="D774" s="17"/>
      <c r="E774" s="17"/>
      <c r="F774" s="66"/>
      <c r="G774" s="17"/>
      <c r="H774" s="59"/>
      <c r="I774" s="17"/>
      <c r="J774" s="59"/>
      <c r="K774" s="28"/>
      <c r="L774" s="29"/>
      <c r="M774" s="30"/>
      <c r="N774" s="26">
        <f t="shared" si="37"/>
        <v>0</v>
      </c>
      <c r="O774" s="26"/>
      <c r="P774" s="51"/>
      <c r="Q774" s="100"/>
      <c r="R774" s="100"/>
      <c r="S774" s="100"/>
      <c r="T774" s="100"/>
    </row>
    <row r="775" spans="2:20" s="9" customFormat="1" x14ac:dyDescent="0.25">
      <c r="B775" s="53"/>
      <c r="C775" s="17"/>
      <c r="D775" s="17"/>
      <c r="E775" s="17"/>
      <c r="F775" s="66"/>
      <c r="G775" s="17"/>
      <c r="H775" s="59"/>
      <c r="I775" s="17"/>
      <c r="J775" s="59"/>
      <c r="K775" s="28"/>
      <c r="L775" s="29"/>
      <c r="M775" s="30"/>
      <c r="N775" s="26">
        <f t="shared" si="37"/>
        <v>0</v>
      </c>
      <c r="O775" s="26"/>
      <c r="P775" s="51"/>
      <c r="Q775" s="100"/>
      <c r="R775" s="100"/>
      <c r="S775" s="100"/>
      <c r="T775" s="100"/>
    </row>
    <row r="776" spans="2:20" s="9" customFormat="1" x14ac:dyDescent="0.25">
      <c r="B776" s="53"/>
      <c r="C776" s="17"/>
      <c r="D776" s="17"/>
      <c r="E776" s="17"/>
      <c r="F776" s="66"/>
      <c r="G776" s="17"/>
      <c r="H776" s="59"/>
      <c r="I776" s="17"/>
      <c r="J776" s="59"/>
      <c r="K776" s="28"/>
      <c r="L776" s="29"/>
      <c r="M776" s="30"/>
      <c r="N776" s="26">
        <f t="shared" si="37"/>
        <v>0</v>
      </c>
      <c r="O776" s="26"/>
      <c r="P776" s="51"/>
      <c r="Q776" s="100"/>
      <c r="R776" s="100"/>
      <c r="S776" s="100"/>
      <c r="T776" s="100"/>
    </row>
    <row r="777" spans="2:20" s="9" customFormat="1" x14ac:dyDescent="0.25">
      <c r="B777" s="53"/>
      <c r="C777" s="17"/>
      <c r="D777" s="17"/>
      <c r="E777" s="17"/>
      <c r="F777" s="66"/>
      <c r="G777" s="17"/>
      <c r="H777" s="59"/>
      <c r="I777" s="17"/>
      <c r="J777" s="59"/>
      <c r="K777" s="28"/>
      <c r="L777" s="29"/>
      <c r="M777" s="30"/>
      <c r="N777" s="26">
        <f t="shared" si="37"/>
        <v>0</v>
      </c>
      <c r="O777" s="26"/>
      <c r="P777" s="51"/>
      <c r="Q777" s="100"/>
      <c r="R777" s="100"/>
      <c r="S777" s="100"/>
      <c r="T777" s="100"/>
    </row>
    <row r="778" spans="2:20" s="9" customFormat="1" x14ac:dyDescent="0.25">
      <c r="B778" s="53"/>
      <c r="C778" s="17"/>
      <c r="D778" s="17"/>
      <c r="E778" s="17"/>
      <c r="F778" s="66"/>
      <c r="G778" s="17"/>
      <c r="H778" s="59"/>
      <c r="I778" s="17"/>
      <c r="J778" s="59"/>
      <c r="K778" s="28"/>
      <c r="L778" s="29"/>
      <c r="M778" s="30"/>
      <c r="N778" s="26">
        <f t="shared" si="37"/>
        <v>0</v>
      </c>
      <c r="O778" s="26"/>
      <c r="P778" s="51"/>
      <c r="Q778" s="100"/>
      <c r="R778" s="100"/>
      <c r="S778" s="100"/>
      <c r="T778" s="100"/>
    </row>
    <row r="779" spans="2:20" s="9" customFormat="1" x14ac:dyDescent="0.25">
      <c r="B779" s="53"/>
      <c r="C779" s="17"/>
      <c r="D779" s="17"/>
      <c r="E779" s="17"/>
      <c r="F779" s="66"/>
      <c r="G779" s="17"/>
      <c r="H779" s="59"/>
      <c r="I779" s="17"/>
      <c r="J779" s="59"/>
      <c r="K779" s="28"/>
      <c r="L779" s="29"/>
      <c r="M779" s="30"/>
      <c r="N779" s="26">
        <f t="shared" si="37"/>
        <v>0</v>
      </c>
      <c r="O779" s="26"/>
      <c r="P779" s="51"/>
      <c r="Q779" s="100"/>
      <c r="R779" s="100"/>
      <c r="S779" s="100"/>
      <c r="T779" s="100"/>
    </row>
    <row r="780" spans="2:20" s="9" customFormat="1" x14ac:dyDescent="0.25">
      <c r="B780" s="53"/>
      <c r="C780" s="17"/>
      <c r="D780" s="17"/>
      <c r="E780" s="17"/>
      <c r="F780" s="66"/>
      <c r="G780" s="17"/>
      <c r="H780" s="59"/>
      <c r="I780" s="17"/>
      <c r="J780" s="59"/>
      <c r="K780" s="28"/>
      <c r="L780" s="29"/>
      <c r="M780" s="30"/>
      <c r="N780" s="26">
        <f t="shared" si="37"/>
        <v>0</v>
      </c>
      <c r="O780" s="26"/>
      <c r="P780" s="51"/>
      <c r="Q780" s="100"/>
      <c r="R780" s="100"/>
      <c r="S780" s="100"/>
      <c r="T780" s="100"/>
    </row>
    <row r="781" spans="2:20" s="9" customFormat="1" x14ac:dyDescent="0.25">
      <c r="B781" s="53"/>
      <c r="C781" s="17"/>
      <c r="D781" s="17"/>
      <c r="E781" s="17"/>
      <c r="F781" s="66"/>
      <c r="G781" s="17"/>
      <c r="H781" s="59"/>
      <c r="I781" s="17"/>
      <c r="J781" s="59"/>
      <c r="K781" s="28"/>
      <c r="L781" s="29"/>
      <c r="M781" s="30"/>
      <c r="N781" s="26">
        <f t="shared" si="37"/>
        <v>0</v>
      </c>
      <c r="O781" s="26"/>
      <c r="P781" s="51"/>
      <c r="Q781" s="100"/>
      <c r="R781" s="100"/>
      <c r="S781" s="100"/>
      <c r="T781" s="100"/>
    </row>
    <row r="782" spans="2:20" s="9" customFormat="1" x14ac:dyDescent="0.25">
      <c r="B782" s="53"/>
      <c r="C782" s="17"/>
      <c r="D782" s="17"/>
      <c r="E782" s="17"/>
      <c r="F782" s="66"/>
      <c r="G782" s="17"/>
      <c r="H782" s="59"/>
      <c r="I782" s="17"/>
      <c r="J782" s="59"/>
      <c r="K782" s="28"/>
      <c r="L782" s="29"/>
      <c r="M782" s="30"/>
      <c r="N782" s="26">
        <f t="shared" si="37"/>
        <v>0</v>
      </c>
      <c r="O782" s="26"/>
      <c r="P782" s="51"/>
      <c r="Q782" s="100"/>
      <c r="R782" s="100"/>
      <c r="S782" s="100"/>
      <c r="T782" s="100"/>
    </row>
    <row r="783" spans="2:20" s="9" customFormat="1" x14ac:dyDescent="0.25">
      <c r="B783" s="53"/>
      <c r="C783" s="17"/>
      <c r="D783" s="17"/>
      <c r="E783" s="17"/>
      <c r="F783" s="66"/>
      <c r="G783" s="17"/>
      <c r="H783" s="59"/>
      <c r="I783" s="17"/>
      <c r="J783" s="59"/>
      <c r="K783" s="28"/>
      <c r="L783" s="29"/>
      <c r="M783" s="30"/>
      <c r="N783" s="26">
        <f t="shared" si="37"/>
        <v>0</v>
      </c>
      <c r="O783" s="26"/>
      <c r="P783" s="51"/>
      <c r="Q783" s="100"/>
      <c r="R783" s="100"/>
      <c r="S783" s="100"/>
      <c r="T783" s="100"/>
    </row>
    <row r="784" spans="2:20" s="9" customFormat="1" x14ac:dyDescent="0.25">
      <c r="B784" s="53"/>
      <c r="C784" s="17"/>
      <c r="D784" s="17"/>
      <c r="E784" s="17"/>
      <c r="F784" s="66"/>
      <c r="G784" s="17"/>
      <c r="H784" s="59"/>
      <c r="I784" s="17"/>
      <c r="J784" s="59"/>
      <c r="K784" s="28"/>
      <c r="L784" s="29"/>
      <c r="M784" s="30"/>
      <c r="N784" s="26">
        <f t="shared" si="37"/>
        <v>0</v>
      </c>
      <c r="O784" s="26"/>
      <c r="P784" s="51"/>
      <c r="Q784" s="100"/>
      <c r="R784" s="100"/>
      <c r="S784" s="100"/>
      <c r="T784" s="100"/>
    </row>
    <row r="785" spans="2:20" s="9" customFormat="1" x14ac:dyDescent="0.25">
      <c r="B785" s="53"/>
      <c r="C785" s="17"/>
      <c r="D785" s="17"/>
      <c r="E785" s="17"/>
      <c r="F785" s="66"/>
      <c r="G785" s="17"/>
      <c r="H785" s="59"/>
      <c r="I785" s="17"/>
      <c r="J785" s="59"/>
      <c r="K785" s="28"/>
      <c r="L785" s="29"/>
      <c r="M785" s="30"/>
      <c r="N785" s="26">
        <f t="shared" si="37"/>
        <v>0</v>
      </c>
      <c r="O785" s="26"/>
      <c r="P785" s="51"/>
      <c r="Q785" s="100"/>
      <c r="R785" s="100"/>
      <c r="S785" s="100"/>
      <c r="T785" s="100"/>
    </row>
    <row r="786" spans="2:20" s="9" customFormat="1" x14ac:dyDescent="0.25">
      <c r="B786" s="53"/>
      <c r="C786" s="17"/>
      <c r="D786" s="17"/>
      <c r="E786" s="17"/>
      <c r="F786" s="66"/>
      <c r="G786" s="17"/>
      <c r="H786" s="59"/>
      <c r="I786" s="17"/>
      <c r="J786" s="59"/>
      <c r="K786" s="28"/>
      <c r="L786" s="29"/>
      <c r="M786" s="30"/>
      <c r="N786" s="26">
        <f t="shared" si="37"/>
        <v>0</v>
      </c>
      <c r="O786" s="26"/>
      <c r="P786" s="51"/>
      <c r="Q786" s="100"/>
      <c r="R786" s="100"/>
      <c r="S786" s="100"/>
      <c r="T786" s="100"/>
    </row>
    <row r="787" spans="2:20" s="9" customFormat="1" x14ac:dyDescent="0.25">
      <c r="B787" s="53"/>
      <c r="C787" s="17"/>
      <c r="D787" s="17"/>
      <c r="E787" s="17"/>
      <c r="F787" s="66"/>
      <c r="G787" s="17"/>
      <c r="H787" s="59"/>
      <c r="I787" s="17"/>
      <c r="J787" s="59"/>
      <c r="K787" s="28"/>
      <c r="L787" s="29"/>
      <c r="M787" s="30"/>
      <c r="N787" s="26">
        <f t="shared" si="37"/>
        <v>0</v>
      </c>
      <c r="O787" s="26"/>
      <c r="P787" s="51"/>
      <c r="Q787" s="100"/>
      <c r="R787" s="100"/>
      <c r="S787" s="100"/>
      <c r="T787" s="100"/>
    </row>
    <row r="788" spans="2:20" s="9" customFormat="1" x14ac:dyDescent="0.25">
      <c r="B788" s="53"/>
      <c r="C788" s="17"/>
      <c r="D788" s="17"/>
      <c r="E788" s="17"/>
      <c r="F788" s="66"/>
      <c r="G788" s="17"/>
      <c r="H788" s="59"/>
      <c r="I788" s="17"/>
      <c r="J788" s="59"/>
      <c r="K788" s="28"/>
      <c r="L788" s="29"/>
      <c r="M788" s="30"/>
      <c r="N788" s="26">
        <f t="shared" si="37"/>
        <v>0</v>
      </c>
      <c r="O788" s="26"/>
      <c r="P788" s="51"/>
      <c r="Q788" s="100"/>
      <c r="R788" s="100"/>
      <c r="S788" s="100"/>
      <c r="T788" s="100"/>
    </row>
    <row r="789" spans="2:20" s="9" customFormat="1" x14ac:dyDescent="0.25">
      <c r="B789" s="53"/>
      <c r="C789" s="17"/>
      <c r="D789" s="17"/>
      <c r="E789" s="17"/>
      <c r="F789" s="66"/>
      <c r="G789" s="17"/>
      <c r="H789" s="59"/>
      <c r="I789" s="17"/>
      <c r="J789" s="59"/>
      <c r="K789" s="28"/>
      <c r="L789" s="29"/>
      <c r="M789" s="30"/>
      <c r="N789" s="26">
        <f t="shared" si="37"/>
        <v>0</v>
      </c>
      <c r="O789" s="26"/>
      <c r="P789" s="51"/>
      <c r="Q789" s="100"/>
      <c r="R789" s="100"/>
      <c r="S789" s="100"/>
      <c r="T789" s="100"/>
    </row>
    <row r="790" spans="2:20" s="9" customFormat="1" x14ac:dyDescent="0.25">
      <c r="B790" s="53"/>
      <c r="C790" s="17"/>
      <c r="D790" s="17"/>
      <c r="E790" s="17"/>
      <c r="F790" s="66"/>
      <c r="G790" s="17"/>
      <c r="H790" s="59"/>
      <c r="I790" s="17"/>
      <c r="J790" s="59"/>
      <c r="K790" s="28"/>
      <c r="L790" s="29"/>
      <c r="M790" s="30"/>
      <c r="N790" s="26">
        <f t="shared" si="37"/>
        <v>0</v>
      </c>
      <c r="O790" s="26"/>
      <c r="P790" s="51"/>
      <c r="Q790" s="100"/>
      <c r="R790" s="100"/>
      <c r="S790" s="100"/>
      <c r="T790" s="100"/>
    </row>
    <row r="791" spans="2:20" s="9" customFormat="1" x14ac:dyDescent="0.25">
      <c r="B791" s="53"/>
      <c r="C791" s="17"/>
      <c r="D791" s="17"/>
      <c r="E791" s="17"/>
      <c r="F791" s="66"/>
      <c r="G791" s="17"/>
      <c r="H791" s="59"/>
      <c r="I791" s="17"/>
      <c r="J791" s="59"/>
      <c r="K791" s="28"/>
      <c r="L791" s="29"/>
      <c r="M791" s="30"/>
      <c r="N791" s="26">
        <f t="shared" si="37"/>
        <v>0</v>
      </c>
      <c r="O791" s="26"/>
      <c r="P791" s="51"/>
      <c r="Q791" s="100"/>
      <c r="R791" s="100"/>
      <c r="S791" s="100"/>
      <c r="T791" s="100"/>
    </row>
    <row r="792" spans="2:20" s="9" customFormat="1" x14ac:dyDescent="0.25">
      <c r="B792" s="53"/>
      <c r="C792" s="17"/>
      <c r="D792" s="17"/>
      <c r="E792" s="17"/>
      <c r="F792" s="66"/>
      <c r="G792" s="17"/>
      <c r="H792" s="59"/>
      <c r="I792" s="17"/>
      <c r="J792" s="59"/>
      <c r="K792" s="28"/>
      <c r="L792" s="29"/>
      <c r="M792" s="30"/>
      <c r="N792" s="26">
        <f t="shared" si="37"/>
        <v>0</v>
      </c>
      <c r="O792" s="26"/>
      <c r="P792" s="51"/>
      <c r="Q792" s="100"/>
      <c r="R792" s="100"/>
      <c r="S792" s="100"/>
      <c r="T792" s="100"/>
    </row>
    <row r="793" spans="2:20" s="9" customFormat="1" x14ac:dyDescent="0.25">
      <c r="B793" s="53"/>
      <c r="C793" s="17"/>
      <c r="D793" s="17"/>
      <c r="E793" s="17"/>
      <c r="F793" s="66"/>
      <c r="G793" s="17"/>
      <c r="H793" s="59"/>
      <c r="I793" s="17"/>
      <c r="J793" s="59"/>
      <c r="K793" s="28"/>
      <c r="L793" s="29"/>
      <c r="M793" s="30"/>
      <c r="N793" s="26">
        <f t="shared" si="37"/>
        <v>0</v>
      </c>
      <c r="O793" s="26"/>
      <c r="P793" s="51"/>
      <c r="Q793" s="100"/>
      <c r="R793" s="100"/>
      <c r="S793" s="100"/>
      <c r="T793" s="100"/>
    </row>
    <row r="794" spans="2:20" s="9" customFormat="1" x14ac:dyDescent="0.25">
      <c r="B794" s="53"/>
      <c r="C794" s="17"/>
      <c r="D794" s="17"/>
      <c r="E794" s="17"/>
      <c r="F794" s="66"/>
      <c r="G794" s="17"/>
      <c r="H794" s="59"/>
      <c r="I794" s="17"/>
      <c r="J794" s="59"/>
      <c r="K794" s="28"/>
      <c r="L794" s="29"/>
      <c r="M794" s="30"/>
      <c r="N794" s="26">
        <f t="shared" si="37"/>
        <v>0</v>
      </c>
      <c r="O794" s="26"/>
      <c r="P794" s="51"/>
      <c r="Q794" s="100"/>
      <c r="R794" s="100"/>
      <c r="S794" s="100"/>
      <c r="T794" s="100"/>
    </row>
    <row r="795" spans="2:20" s="9" customFormat="1" x14ac:dyDescent="0.25">
      <c r="B795" s="53"/>
      <c r="C795" s="17"/>
      <c r="D795" s="17"/>
      <c r="E795" s="17"/>
      <c r="F795" s="66"/>
      <c r="G795" s="17"/>
      <c r="H795" s="59"/>
      <c r="I795" s="17"/>
      <c r="J795" s="59"/>
      <c r="K795" s="28"/>
      <c r="L795" s="29"/>
      <c r="M795" s="30"/>
      <c r="N795" s="26">
        <f t="shared" si="37"/>
        <v>0</v>
      </c>
      <c r="O795" s="26"/>
      <c r="P795" s="51"/>
      <c r="Q795" s="100"/>
      <c r="R795" s="100"/>
      <c r="S795" s="100"/>
      <c r="T795" s="100"/>
    </row>
    <row r="796" spans="2:20" s="9" customFormat="1" x14ac:dyDescent="0.25">
      <c r="B796" s="53"/>
      <c r="C796" s="17"/>
      <c r="D796" s="17"/>
      <c r="E796" s="17"/>
      <c r="F796" s="66"/>
      <c r="G796" s="17"/>
      <c r="H796" s="59"/>
      <c r="I796" s="17"/>
      <c r="J796" s="59"/>
      <c r="K796" s="28"/>
      <c r="L796" s="29"/>
      <c r="M796" s="30"/>
      <c r="N796" s="26">
        <f t="shared" si="37"/>
        <v>0</v>
      </c>
      <c r="O796" s="26"/>
      <c r="P796" s="51"/>
      <c r="Q796" s="100"/>
      <c r="R796" s="100"/>
      <c r="S796" s="100"/>
      <c r="T796" s="100"/>
    </row>
    <row r="797" spans="2:20" s="9" customFormat="1" x14ac:dyDescent="0.25">
      <c r="B797" s="53"/>
      <c r="C797" s="17"/>
      <c r="D797" s="17"/>
      <c r="E797" s="17"/>
      <c r="F797" s="66"/>
      <c r="G797" s="17"/>
      <c r="H797" s="59"/>
      <c r="I797" s="17"/>
      <c r="J797" s="59"/>
      <c r="K797" s="28"/>
      <c r="L797" s="29"/>
      <c r="M797" s="30"/>
      <c r="N797" s="26">
        <f t="shared" si="37"/>
        <v>0</v>
      </c>
      <c r="O797" s="26"/>
      <c r="P797" s="51"/>
      <c r="Q797" s="100"/>
      <c r="R797" s="100"/>
      <c r="S797" s="100"/>
      <c r="T797" s="100"/>
    </row>
    <row r="798" spans="2:20" s="9" customFormat="1" x14ac:dyDescent="0.25">
      <c r="B798" s="53"/>
      <c r="C798" s="17"/>
      <c r="D798" s="17"/>
      <c r="E798" s="17"/>
      <c r="F798" s="66"/>
      <c r="G798" s="17"/>
      <c r="H798" s="59"/>
      <c r="I798" s="17"/>
      <c r="J798" s="59"/>
      <c r="K798" s="28"/>
      <c r="L798" s="29"/>
      <c r="M798" s="30"/>
      <c r="N798" s="26">
        <f t="shared" si="37"/>
        <v>0</v>
      </c>
      <c r="O798" s="26"/>
      <c r="P798" s="51"/>
      <c r="Q798" s="100"/>
      <c r="R798" s="100"/>
      <c r="S798" s="100"/>
      <c r="T798" s="100"/>
    </row>
    <row r="799" spans="2:20" s="9" customFormat="1" x14ac:dyDescent="0.25">
      <c r="B799" s="53"/>
      <c r="C799" s="17"/>
      <c r="D799" s="17"/>
      <c r="E799" s="17"/>
      <c r="F799" s="66"/>
      <c r="G799" s="17"/>
      <c r="H799" s="59"/>
      <c r="I799" s="17"/>
      <c r="J799" s="59"/>
      <c r="K799" s="28"/>
      <c r="L799" s="29"/>
      <c r="M799" s="30"/>
      <c r="N799" s="26">
        <f t="shared" si="37"/>
        <v>0</v>
      </c>
      <c r="O799" s="26"/>
      <c r="P799" s="51"/>
      <c r="Q799" s="100"/>
      <c r="R799" s="100"/>
      <c r="S799" s="100"/>
      <c r="T799" s="100"/>
    </row>
    <row r="800" spans="2:20" s="9" customFormat="1" x14ac:dyDescent="0.25">
      <c r="B800" s="53"/>
      <c r="C800" s="17"/>
      <c r="D800" s="17"/>
      <c r="E800" s="17"/>
      <c r="F800" s="66"/>
      <c r="G800" s="17"/>
      <c r="H800" s="59"/>
      <c r="I800" s="17"/>
      <c r="J800" s="59"/>
      <c r="K800" s="28"/>
      <c r="L800" s="29"/>
      <c r="M800" s="30"/>
      <c r="N800" s="26">
        <f t="shared" si="37"/>
        <v>0</v>
      </c>
      <c r="O800" s="26"/>
      <c r="P800" s="51"/>
      <c r="Q800" s="100"/>
      <c r="R800" s="100"/>
      <c r="S800" s="100"/>
      <c r="T800" s="100"/>
    </row>
    <row r="801" spans="2:20" s="9" customFormat="1" x14ac:dyDescent="0.25">
      <c r="B801" s="53"/>
      <c r="C801" s="17"/>
      <c r="D801" s="17"/>
      <c r="E801" s="17"/>
      <c r="F801" s="66"/>
      <c r="G801" s="17"/>
      <c r="H801" s="59"/>
      <c r="I801" s="17"/>
      <c r="J801" s="59"/>
      <c r="K801" s="28"/>
      <c r="L801" s="29"/>
      <c r="M801" s="30"/>
      <c r="N801" s="26">
        <f t="shared" si="37"/>
        <v>0</v>
      </c>
      <c r="O801" s="26"/>
      <c r="P801" s="51"/>
      <c r="Q801" s="100"/>
      <c r="R801" s="100"/>
      <c r="S801" s="100"/>
      <c r="T801" s="100"/>
    </row>
    <row r="802" spans="2:20" s="9" customFormat="1" x14ac:dyDescent="0.25">
      <c r="B802" s="53"/>
      <c r="C802" s="17"/>
      <c r="D802" s="17"/>
      <c r="E802" s="17"/>
      <c r="F802" s="66"/>
      <c r="G802" s="17"/>
      <c r="H802" s="59"/>
      <c r="I802" s="17"/>
      <c r="J802" s="59"/>
      <c r="K802" s="28"/>
      <c r="L802" s="29"/>
      <c r="M802" s="30"/>
      <c r="N802" s="26">
        <f t="shared" si="37"/>
        <v>0</v>
      </c>
      <c r="O802" s="26"/>
      <c r="P802" s="51"/>
      <c r="Q802" s="100"/>
      <c r="R802" s="100"/>
      <c r="S802" s="100"/>
      <c r="T802" s="100"/>
    </row>
    <row r="803" spans="2:20" s="9" customFormat="1" x14ac:dyDescent="0.25">
      <c r="B803" s="53"/>
      <c r="C803" s="17"/>
      <c r="D803" s="17"/>
      <c r="E803" s="17"/>
      <c r="F803" s="66"/>
      <c r="G803" s="17"/>
      <c r="H803" s="59"/>
      <c r="I803" s="17"/>
      <c r="J803" s="59"/>
      <c r="K803" s="28"/>
      <c r="L803" s="29"/>
      <c r="M803" s="30"/>
      <c r="N803" s="26">
        <f t="shared" si="37"/>
        <v>0</v>
      </c>
      <c r="O803" s="26"/>
      <c r="P803" s="51"/>
      <c r="Q803" s="100"/>
      <c r="R803" s="100"/>
      <c r="S803" s="100"/>
      <c r="T803" s="100"/>
    </row>
    <row r="804" spans="2:20" s="9" customFormat="1" x14ac:dyDescent="0.25">
      <c r="B804" s="53"/>
      <c r="C804" s="17"/>
      <c r="D804" s="17"/>
      <c r="E804" s="17"/>
      <c r="F804" s="66"/>
      <c r="G804" s="17"/>
      <c r="H804" s="59"/>
      <c r="I804" s="17"/>
      <c r="J804" s="59"/>
      <c r="K804" s="28"/>
      <c r="L804" s="29"/>
      <c r="M804" s="30"/>
      <c r="N804" s="26">
        <f t="shared" si="37"/>
        <v>0</v>
      </c>
      <c r="O804" s="26"/>
      <c r="P804" s="51"/>
      <c r="Q804" s="100"/>
      <c r="R804" s="100"/>
      <c r="S804" s="100"/>
      <c r="T804" s="100"/>
    </row>
    <row r="805" spans="2:20" s="9" customFormat="1" x14ac:dyDescent="0.25">
      <c r="B805" s="53"/>
      <c r="C805" s="17"/>
      <c r="D805" s="17"/>
      <c r="E805" s="17"/>
      <c r="F805" s="66"/>
      <c r="G805" s="17"/>
      <c r="H805" s="59"/>
      <c r="I805" s="17"/>
      <c r="J805" s="59"/>
      <c r="K805" s="28"/>
      <c r="L805" s="29"/>
      <c r="M805" s="30"/>
      <c r="N805" s="26">
        <f t="shared" si="37"/>
        <v>0</v>
      </c>
      <c r="O805" s="26"/>
      <c r="P805" s="51"/>
      <c r="Q805" s="100"/>
      <c r="R805" s="100"/>
      <c r="S805" s="100"/>
      <c r="T805" s="100"/>
    </row>
    <row r="806" spans="2:20" s="9" customFormat="1" x14ac:dyDescent="0.25">
      <c r="B806" s="53"/>
      <c r="C806" s="17"/>
      <c r="D806" s="17"/>
      <c r="E806" s="17"/>
      <c r="F806" s="66"/>
      <c r="G806" s="17"/>
      <c r="H806" s="59"/>
      <c r="I806" s="17"/>
      <c r="J806" s="59"/>
      <c r="K806" s="28"/>
      <c r="L806" s="29"/>
      <c r="M806" s="30"/>
      <c r="N806" s="26">
        <f t="shared" si="37"/>
        <v>0</v>
      </c>
      <c r="O806" s="26"/>
      <c r="P806" s="51"/>
      <c r="Q806" s="100"/>
      <c r="R806" s="100"/>
      <c r="S806" s="100"/>
      <c r="T806" s="100"/>
    </row>
    <row r="807" spans="2:20" s="9" customFormat="1" x14ac:dyDescent="0.25">
      <c r="B807" s="53"/>
      <c r="C807" s="17"/>
      <c r="D807" s="17"/>
      <c r="E807" s="17"/>
      <c r="F807" s="66"/>
      <c r="G807" s="17"/>
      <c r="H807" s="59"/>
      <c r="I807" s="17"/>
      <c r="J807" s="59"/>
      <c r="K807" s="28"/>
      <c r="L807" s="29"/>
      <c r="M807" s="30"/>
      <c r="N807" s="26">
        <f t="shared" si="37"/>
        <v>0</v>
      </c>
      <c r="O807" s="26"/>
      <c r="P807" s="51"/>
      <c r="Q807" s="100"/>
      <c r="R807" s="100"/>
      <c r="S807" s="100"/>
      <c r="T807" s="100"/>
    </row>
    <row r="808" spans="2:20" s="9" customFormat="1" x14ac:dyDescent="0.25">
      <c r="B808" s="53"/>
      <c r="C808" s="17"/>
      <c r="D808" s="17"/>
      <c r="E808" s="17"/>
      <c r="F808" s="66"/>
      <c r="G808" s="17"/>
      <c r="H808" s="59"/>
      <c r="I808" s="17"/>
      <c r="J808" s="59"/>
      <c r="K808" s="28"/>
      <c r="L808" s="29"/>
      <c r="M808" s="30"/>
      <c r="N808" s="26">
        <f t="shared" si="37"/>
        <v>0</v>
      </c>
      <c r="O808" s="26"/>
      <c r="P808" s="51"/>
      <c r="Q808" s="100"/>
      <c r="R808" s="100"/>
      <c r="S808" s="100"/>
      <c r="T808" s="100"/>
    </row>
    <row r="809" spans="2:20" s="9" customFormat="1" x14ac:dyDescent="0.25">
      <c r="B809" s="53"/>
      <c r="C809" s="17"/>
      <c r="D809" s="17"/>
      <c r="E809" s="17"/>
      <c r="F809" s="66"/>
      <c r="G809" s="17"/>
      <c r="H809" s="59"/>
      <c r="I809" s="17"/>
      <c r="J809" s="59"/>
      <c r="K809" s="28"/>
      <c r="L809" s="29"/>
      <c r="M809" s="30"/>
      <c r="N809" s="26">
        <f t="shared" si="37"/>
        <v>0</v>
      </c>
      <c r="O809" s="26"/>
      <c r="P809" s="51"/>
      <c r="Q809" s="100"/>
      <c r="R809" s="100"/>
      <c r="S809" s="100"/>
      <c r="T809" s="100"/>
    </row>
    <row r="810" spans="2:20" s="9" customFormat="1" x14ac:dyDescent="0.25">
      <c r="B810" s="53"/>
      <c r="C810" s="17"/>
      <c r="D810" s="17"/>
      <c r="E810" s="17"/>
      <c r="F810" s="66"/>
      <c r="G810" s="17"/>
      <c r="H810" s="59"/>
      <c r="I810" s="17"/>
      <c r="J810" s="59"/>
      <c r="K810" s="28"/>
      <c r="L810" s="29"/>
      <c r="M810" s="30"/>
      <c r="N810" s="26">
        <f t="shared" si="37"/>
        <v>0</v>
      </c>
      <c r="O810" s="26"/>
      <c r="P810" s="23"/>
      <c r="Q810" s="100"/>
      <c r="R810" s="100"/>
      <c r="S810" s="100"/>
      <c r="T810" s="100"/>
    </row>
    <row r="811" spans="2:20" s="9" customFormat="1" x14ac:dyDescent="0.25">
      <c r="B811" s="53"/>
      <c r="C811" s="17"/>
      <c r="D811" s="17"/>
      <c r="E811" s="17"/>
      <c r="F811" s="66"/>
      <c r="G811" s="17"/>
      <c r="H811" s="59"/>
      <c r="I811" s="17"/>
      <c r="J811" s="59"/>
      <c r="K811" s="28"/>
      <c r="L811" s="29"/>
      <c r="M811" s="30"/>
      <c r="N811" s="26">
        <f t="shared" si="37"/>
        <v>0</v>
      </c>
      <c r="O811" s="26"/>
      <c r="P811" s="23"/>
      <c r="Q811" s="100"/>
      <c r="R811" s="100"/>
      <c r="S811" s="100"/>
      <c r="T811" s="100"/>
    </row>
    <row r="812" spans="2:20" s="9" customFormat="1" x14ac:dyDescent="0.25">
      <c r="B812" s="53"/>
      <c r="C812" s="17"/>
      <c r="D812" s="17"/>
      <c r="E812" s="17"/>
      <c r="F812" s="66"/>
      <c r="G812" s="17"/>
      <c r="H812" s="59"/>
      <c r="I812" s="17"/>
      <c r="J812" s="59"/>
      <c r="K812" s="28"/>
      <c r="L812" s="29"/>
      <c r="M812" s="30"/>
      <c r="N812" s="26">
        <f t="shared" si="37"/>
        <v>0</v>
      </c>
      <c r="O812" s="26"/>
      <c r="P812" s="23"/>
      <c r="Q812" s="100"/>
      <c r="R812" s="100"/>
      <c r="S812" s="100"/>
      <c r="T812" s="100"/>
    </row>
    <row r="813" spans="2:20" s="9" customFormat="1" x14ac:dyDescent="0.25">
      <c r="B813" s="53"/>
      <c r="C813" s="17"/>
      <c r="D813" s="17"/>
      <c r="E813" s="17"/>
      <c r="F813" s="66"/>
      <c r="G813" s="17"/>
      <c r="H813" s="59"/>
      <c r="I813" s="17"/>
      <c r="J813" s="59"/>
      <c r="K813" s="28"/>
      <c r="L813" s="29"/>
      <c r="M813" s="30"/>
      <c r="N813" s="26">
        <f t="shared" si="37"/>
        <v>0</v>
      </c>
      <c r="O813" s="26"/>
      <c r="P813" s="23"/>
      <c r="Q813" s="100"/>
      <c r="R813" s="100"/>
      <c r="S813" s="100"/>
      <c r="T813" s="100"/>
    </row>
    <row r="814" spans="2:20" s="9" customFormat="1" x14ac:dyDescent="0.25">
      <c r="B814" s="53"/>
      <c r="C814" s="17"/>
      <c r="D814" s="17"/>
      <c r="E814" s="17"/>
      <c r="F814" s="66"/>
      <c r="G814" s="17"/>
      <c r="H814" s="59"/>
      <c r="I814" s="17"/>
      <c r="J814" s="59"/>
      <c r="K814" s="28"/>
      <c r="L814" s="29"/>
      <c r="M814" s="30"/>
      <c r="N814" s="26">
        <f t="shared" si="37"/>
        <v>0</v>
      </c>
      <c r="O814" s="26"/>
      <c r="P814" s="23"/>
      <c r="Q814" s="100"/>
      <c r="R814" s="100"/>
      <c r="S814" s="100"/>
      <c r="T814" s="100"/>
    </row>
    <row r="815" spans="2:20" s="9" customFormat="1" x14ac:dyDescent="0.25">
      <c r="B815" s="53"/>
      <c r="C815" s="17"/>
      <c r="D815" s="17"/>
      <c r="E815" s="17"/>
      <c r="F815" s="66"/>
      <c r="G815" s="17"/>
      <c r="H815" s="59"/>
      <c r="I815" s="17"/>
      <c r="J815" s="59"/>
      <c r="K815" s="28"/>
      <c r="L815" s="29"/>
      <c r="M815" s="30"/>
      <c r="N815" s="26">
        <f t="shared" ref="N815:N878" si="39">+M815*K815</f>
        <v>0</v>
      </c>
      <c r="O815" s="26"/>
      <c r="P815" s="23"/>
      <c r="Q815" s="100"/>
      <c r="R815" s="100"/>
      <c r="S815" s="100"/>
      <c r="T815" s="100"/>
    </row>
    <row r="816" spans="2:20" s="9" customFormat="1" x14ac:dyDescent="0.25">
      <c r="B816" s="53"/>
      <c r="C816" s="17"/>
      <c r="D816" s="17"/>
      <c r="E816" s="17"/>
      <c r="F816" s="66"/>
      <c r="G816" s="17"/>
      <c r="H816" s="59"/>
      <c r="I816" s="17"/>
      <c r="J816" s="59"/>
      <c r="K816" s="28"/>
      <c r="L816" s="29"/>
      <c r="M816" s="30"/>
      <c r="N816" s="26">
        <f t="shared" si="39"/>
        <v>0</v>
      </c>
      <c r="O816" s="26"/>
      <c r="P816" s="23"/>
      <c r="Q816" s="100"/>
      <c r="R816" s="100"/>
      <c r="S816" s="100"/>
      <c r="T816" s="100"/>
    </row>
    <row r="817" spans="2:20" s="9" customFormat="1" x14ac:dyDescent="0.25">
      <c r="B817" s="53"/>
      <c r="C817" s="17"/>
      <c r="D817" s="17"/>
      <c r="E817" s="17"/>
      <c r="F817" s="66"/>
      <c r="G817" s="17"/>
      <c r="H817" s="59"/>
      <c r="I817" s="17"/>
      <c r="J817" s="59"/>
      <c r="K817" s="28"/>
      <c r="L817" s="29"/>
      <c r="M817" s="30"/>
      <c r="N817" s="26">
        <f t="shared" si="39"/>
        <v>0</v>
      </c>
      <c r="O817" s="26"/>
      <c r="P817" s="23"/>
      <c r="Q817" s="100"/>
      <c r="R817" s="100"/>
      <c r="S817" s="100"/>
      <c r="T817" s="100"/>
    </row>
    <row r="818" spans="2:20" s="9" customFormat="1" x14ac:dyDescent="0.25">
      <c r="B818" s="53"/>
      <c r="C818" s="17"/>
      <c r="D818" s="17"/>
      <c r="E818" s="17"/>
      <c r="F818" s="66"/>
      <c r="G818" s="17"/>
      <c r="H818" s="59"/>
      <c r="I818" s="17"/>
      <c r="J818" s="59"/>
      <c r="K818" s="28"/>
      <c r="L818" s="29"/>
      <c r="M818" s="30"/>
      <c r="N818" s="26">
        <f t="shared" si="39"/>
        <v>0</v>
      </c>
      <c r="O818" s="26"/>
      <c r="P818" s="23"/>
      <c r="Q818" s="100"/>
      <c r="R818" s="100"/>
      <c r="S818" s="100"/>
      <c r="T818" s="100"/>
    </row>
    <row r="819" spans="2:20" s="9" customFormat="1" x14ac:dyDescent="0.25">
      <c r="B819" s="53"/>
      <c r="C819" s="17"/>
      <c r="D819" s="17"/>
      <c r="E819" s="17"/>
      <c r="F819" s="66"/>
      <c r="G819" s="17"/>
      <c r="H819" s="59"/>
      <c r="I819" s="17"/>
      <c r="J819" s="59"/>
      <c r="K819" s="28"/>
      <c r="L819" s="29"/>
      <c r="M819" s="30"/>
      <c r="N819" s="26">
        <f t="shared" si="39"/>
        <v>0</v>
      </c>
      <c r="O819" s="26"/>
      <c r="P819" s="23"/>
      <c r="Q819" s="100"/>
      <c r="R819" s="100"/>
      <c r="S819" s="100"/>
      <c r="T819" s="100"/>
    </row>
    <row r="820" spans="2:20" s="9" customFormat="1" x14ac:dyDescent="0.25">
      <c r="B820" s="53"/>
      <c r="C820" s="17"/>
      <c r="D820" s="17"/>
      <c r="E820" s="17"/>
      <c r="F820" s="66"/>
      <c r="G820" s="17"/>
      <c r="H820" s="59"/>
      <c r="I820" s="17"/>
      <c r="J820" s="59"/>
      <c r="K820" s="28"/>
      <c r="L820" s="29"/>
      <c r="M820" s="30"/>
      <c r="N820" s="26">
        <f t="shared" si="39"/>
        <v>0</v>
      </c>
      <c r="O820" s="26"/>
      <c r="P820" s="23"/>
      <c r="Q820" s="100"/>
      <c r="R820" s="100"/>
      <c r="S820" s="100"/>
      <c r="T820" s="100"/>
    </row>
    <row r="821" spans="2:20" s="9" customFormat="1" x14ac:dyDescent="0.25">
      <c r="B821" s="53"/>
      <c r="C821" s="17"/>
      <c r="D821" s="17"/>
      <c r="E821" s="17"/>
      <c r="F821" s="66"/>
      <c r="G821" s="17"/>
      <c r="H821" s="59"/>
      <c r="I821" s="17"/>
      <c r="J821" s="59"/>
      <c r="K821" s="28"/>
      <c r="L821" s="29"/>
      <c r="M821" s="30"/>
      <c r="N821" s="26">
        <f t="shared" si="39"/>
        <v>0</v>
      </c>
      <c r="O821" s="26"/>
      <c r="P821" s="23"/>
      <c r="Q821" s="100"/>
      <c r="R821" s="100"/>
      <c r="S821" s="100"/>
      <c r="T821" s="100"/>
    </row>
    <row r="822" spans="2:20" s="9" customFormat="1" x14ac:dyDescent="0.25">
      <c r="B822" s="53"/>
      <c r="C822" s="17"/>
      <c r="D822" s="17"/>
      <c r="E822" s="17"/>
      <c r="F822" s="66"/>
      <c r="G822" s="17"/>
      <c r="H822" s="59"/>
      <c r="I822" s="17"/>
      <c r="J822" s="59"/>
      <c r="K822" s="28"/>
      <c r="L822" s="29"/>
      <c r="M822" s="30"/>
      <c r="N822" s="26">
        <f t="shared" si="39"/>
        <v>0</v>
      </c>
      <c r="O822" s="26"/>
      <c r="P822" s="23"/>
      <c r="Q822" s="100"/>
      <c r="R822" s="100"/>
      <c r="S822" s="100"/>
      <c r="T822" s="100"/>
    </row>
    <row r="823" spans="2:20" s="9" customFormat="1" x14ac:dyDescent="0.25">
      <c r="B823" s="53"/>
      <c r="C823" s="17"/>
      <c r="D823" s="17"/>
      <c r="E823" s="17"/>
      <c r="F823" s="66"/>
      <c r="G823" s="17"/>
      <c r="H823" s="59"/>
      <c r="I823" s="17"/>
      <c r="J823" s="59"/>
      <c r="K823" s="28"/>
      <c r="L823" s="29"/>
      <c r="M823" s="30"/>
      <c r="N823" s="26">
        <f t="shared" si="39"/>
        <v>0</v>
      </c>
      <c r="O823" s="26"/>
      <c r="P823" s="23"/>
      <c r="Q823" s="100"/>
      <c r="R823" s="100"/>
      <c r="S823" s="100"/>
      <c r="T823" s="100"/>
    </row>
    <row r="824" spans="2:20" s="9" customFormat="1" x14ac:dyDescent="0.25">
      <c r="B824" s="53"/>
      <c r="C824" s="17"/>
      <c r="D824" s="17"/>
      <c r="E824" s="17"/>
      <c r="F824" s="66"/>
      <c r="G824" s="17"/>
      <c r="H824" s="59"/>
      <c r="I824" s="17"/>
      <c r="J824" s="59"/>
      <c r="K824" s="28"/>
      <c r="L824" s="29"/>
      <c r="M824" s="30"/>
      <c r="N824" s="26">
        <f t="shared" si="39"/>
        <v>0</v>
      </c>
      <c r="O824" s="26"/>
      <c r="P824" s="23"/>
      <c r="Q824" s="100"/>
      <c r="R824" s="100"/>
      <c r="S824" s="100"/>
      <c r="T824" s="100"/>
    </row>
    <row r="825" spans="2:20" s="9" customFormat="1" x14ac:dyDescent="0.25">
      <c r="B825" s="53"/>
      <c r="C825" s="17"/>
      <c r="D825" s="17"/>
      <c r="E825" s="17"/>
      <c r="F825" s="66"/>
      <c r="G825" s="17"/>
      <c r="H825" s="59"/>
      <c r="I825" s="17"/>
      <c r="J825" s="59"/>
      <c r="K825" s="28"/>
      <c r="L825" s="29"/>
      <c r="M825" s="30"/>
      <c r="N825" s="26">
        <f t="shared" si="39"/>
        <v>0</v>
      </c>
      <c r="O825" s="26"/>
      <c r="P825" s="23"/>
      <c r="Q825" s="100"/>
      <c r="R825" s="100"/>
      <c r="S825" s="100"/>
      <c r="T825" s="100"/>
    </row>
    <row r="826" spans="2:20" s="9" customFormat="1" x14ac:dyDescent="0.25">
      <c r="B826" s="53"/>
      <c r="C826" s="17"/>
      <c r="D826" s="17"/>
      <c r="E826" s="17"/>
      <c r="F826" s="66"/>
      <c r="G826" s="17"/>
      <c r="H826" s="59"/>
      <c r="I826" s="17"/>
      <c r="J826" s="59"/>
      <c r="K826" s="28"/>
      <c r="L826" s="29"/>
      <c r="M826" s="30"/>
      <c r="N826" s="26">
        <f t="shared" si="39"/>
        <v>0</v>
      </c>
      <c r="O826" s="26"/>
      <c r="P826" s="23"/>
      <c r="Q826" s="100"/>
      <c r="R826" s="100"/>
      <c r="S826" s="100"/>
      <c r="T826" s="100"/>
    </row>
    <row r="827" spans="2:20" s="9" customFormat="1" x14ac:dyDescent="0.25">
      <c r="B827" s="53"/>
      <c r="C827" s="17"/>
      <c r="D827" s="17"/>
      <c r="E827" s="17"/>
      <c r="F827" s="66"/>
      <c r="G827" s="17"/>
      <c r="H827" s="59"/>
      <c r="I827" s="17"/>
      <c r="J827" s="59"/>
      <c r="K827" s="28"/>
      <c r="L827" s="29"/>
      <c r="M827" s="30"/>
      <c r="N827" s="26">
        <f t="shared" si="39"/>
        <v>0</v>
      </c>
      <c r="O827" s="26"/>
      <c r="P827" s="23"/>
      <c r="Q827" s="100"/>
      <c r="R827" s="100"/>
      <c r="S827" s="100"/>
      <c r="T827" s="100"/>
    </row>
    <row r="828" spans="2:20" s="9" customFormat="1" x14ac:dyDescent="0.25">
      <c r="B828" s="53"/>
      <c r="C828" s="17"/>
      <c r="D828" s="17"/>
      <c r="E828" s="17"/>
      <c r="F828" s="66"/>
      <c r="G828" s="17"/>
      <c r="H828" s="59"/>
      <c r="I828" s="17"/>
      <c r="J828" s="59"/>
      <c r="K828" s="28"/>
      <c r="L828" s="29"/>
      <c r="M828" s="30"/>
      <c r="N828" s="26">
        <f t="shared" si="39"/>
        <v>0</v>
      </c>
      <c r="O828" s="26"/>
      <c r="P828" s="23"/>
      <c r="Q828" s="100"/>
      <c r="R828" s="100"/>
      <c r="S828" s="100"/>
      <c r="T828" s="100"/>
    </row>
    <row r="829" spans="2:20" s="9" customFormat="1" x14ac:dyDescent="0.25">
      <c r="B829" s="53"/>
      <c r="C829" s="17"/>
      <c r="D829" s="17"/>
      <c r="E829" s="17"/>
      <c r="F829" s="66"/>
      <c r="G829" s="17"/>
      <c r="H829" s="59"/>
      <c r="I829" s="17"/>
      <c r="J829" s="59"/>
      <c r="K829" s="28"/>
      <c r="L829" s="29"/>
      <c r="M829" s="30"/>
      <c r="N829" s="26">
        <f t="shared" si="39"/>
        <v>0</v>
      </c>
      <c r="O829" s="26"/>
      <c r="P829" s="23"/>
      <c r="Q829" s="100"/>
      <c r="R829" s="100"/>
      <c r="S829" s="100"/>
      <c r="T829" s="100"/>
    </row>
    <row r="830" spans="2:20" s="9" customFormat="1" x14ac:dyDescent="0.25">
      <c r="B830" s="53"/>
      <c r="C830" s="17"/>
      <c r="D830" s="17"/>
      <c r="E830" s="17"/>
      <c r="F830" s="66"/>
      <c r="G830" s="17"/>
      <c r="H830" s="59"/>
      <c r="I830" s="17"/>
      <c r="J830" s="59"/>
      <c r="K830" s="28"/>
      <c r="L830" s="29"/>
      <c r="M830" s="30"/>
      <c r="N830" s="26">
        <f t="shared" si="39"/>
        <v>0</v>
      </c>
      <c r="O830" s="26"/>
      <c r="P830" s="23"/>
      <c r="Q830" s="100"/>
      <c r="R830" s="100"/>
      <c r="S830" s="100"/>
      <c r="T830" s="100"/>
    </row>
    <row r="831" spans="2:20" s="9" customFormat="1" x14ac:dyDescent="0.25">
      <c r="B831" s="53"/>
      <c r="C831" s="17"/>
      <c r="D831" s="17"/>
      <c r="E831" s="17"/>
      <c r="F831" s="66"/>
      <c r="G831" s="17"/>
      <c r="H831" s="59"/>
      <c r="I831" s="17"/>
      <c r="J831" s="59"/>
      <c r="K831" s="28"/>
      <c r="L831" s="29"/>
      <c r="M831" s="30"/>
      <c r="N831" s="26">
        <f t="shared" si="39"/>
        <v>0</v>
      </c>
      <c r="O831" s="26"/>
      <c r="P831" s="23"/>
      <c r="Q831" s="100"/>
      <c r="R831" s="100"/>
      <c r="S831" s="100"/>
      <c r="T831" s="100"/>
    </row>
    <row r="832" spans="2:20" s="9" customFormat="1" x14ac:dyDescent="0.25">
      <c r="B832" s="53"/>
      <c r="C832" s="17"/>
      <c r="D832" s="17"/>
      <c r="E832" s="17"/>
      <c r="F832" s="66"/>
      <c r="G832" s="17"/>
      <c r="H832" s="59"/>
      <c r="I832" s="17"/>
      <c r="J832" s="59"/>
      <c r="K832" s="28"/>
      <c r="L832" s="29"/>
      <c r="M832" s="30"/>
      <c r="N832" s="26">
        <f t="shared" si="39"/>
        <v>0</v>
      </c>
      <c r="O832" s="26"/>
      <c r="P832" s="23"/>
      <c r="Q832" s="100"/>
      <c r="R832" s="100"/>
      <c r="S832" s="100"/>
      <c r="T832" s="100"/>
    </row>
    <row r="833" spans="2:20" s="9" customFormat="1" x14ac:dyDescent="0.25">
      <c r="B833" s="53"/>
      <c r="C833" s="17"/>
      <c r="D833" s="17"/>
      <c r="E833" s="17"/>
      <c r="F833" s="66"/>
      <c r="G833" s="17"/>
      <c r="H833" s="59"/>
      <c r="I833" s="17"/>
      <c r="J833" s="59"/>
      <c r="K833" s="28"/>
      <c r="L833" s="29"/>
      <c r="M833" s="30"/>
      <c r="N833" s="26">
        <f t="shared" si="39"/>
        <v>0</v>
      </c>
      <c r="O833" s="26"/>
      <c r="P833" s="23"/>
      <c r="Q833" s="100"/>
      <c r="R833" s="100"/>
      <c r="S833" s="100"/>
      <c r="T833" s="100"/>
    </row>
    <row r="834" spans="2:20" s="9" customFormat="1" x14ac:dyDescent="0.25">
      <c r="B834" s="53"/>
      <c r="C834" s="17"/>
      <c r="D834" s="17"/>
      <c r="E834" s="17"/>
      <c r="F834" s="66"/>
      <c r="G834" s="17"/>
      <c r="H834" s="59"/>
      <c r="I834" s="17"/>
      <c r="J834" s="59"/>
      <c r="K834" s="28"/>
      <c r="L834" s="29"/>
      <c r="M834" s="30"/>
      <c r="N834" s="26">
        <f t="shared" si="39"/>
        <v>0</v>
      </c>
      <c r="O834" s="26"/>
      <c r="P834" s="23"/>
      <c r="Q834" s="100"/>
      <c r="R834" s="100"/>
      <c r="S834" s="100"/>
      <c r="T834" s="100"/>
    </row>
    <row r="835" spans="2:20" s="9" customFormat="1" x14ac:dyDescent="0.25">
      <c r="B835" s="53"/>
      <c r="C835" s="17"/>
      <c r="D835" s="17"/>
      <c r="E835" s="17"/>
      <c r="F835" s="66"/>
      <c r="G835" s="17"/>
      <c r="H835" s="59"/>
      <c r="I835" s="17"/>
      <c r="J835" s="59"/>
      <c r="K835" s="28"/>
      <c r="L835" s="29"/>
      <c r="M835" s="30"/>
      <c r="N835" s="26">
        <f t="shared" si="39"/>
        <v>0</v>
      </c>
      <c r="O835" s="26"/>
      <c r="P835" s="23"/>
      <c r="Q835" s="100"/>
      <c r="R835" s="100"/>
      <c r="S835" s="100"/>
      <c r="T835" s="100"/>
    </row>
    <row r="836" spans="2:20" s="9" customFormat="1" x14ac:dyDescent="0.25">
      <c r="B836" s="53"/>
      <c r="C836" s="17"/>
      <c r="D836" s="17"/>
      <c r="E836" s="17"/>
      <c r="F836" s="66"/>
      <c r="G836" s="17"/>
      <c r="H836" s="59"/>
      <c r="I836" s="17"/>
      <c r="J836" s="59"/>
      <c r="K836" s="28"/>
      <c r="L836" s="29"/>
      <c r="M836" s="30"/>
      <c r="N836" s="26">
        <f t="shared" si="39"/>
        <v>0</v>
      </c>
      <c r="O836" s="26"/>
      <c r="P836" s="23"/>
      <c r="Q836" s="100"/>
      <c r="R836" s="100"/>
      <c r="S836" s="100"/>
      <c r="T836" s="100"/>
    </row>
    <row r="837" spans="2:20" s="9" customFormat="1" x14ac:dyDescent="0.25">
      <c r="B837" s="53"/>
      <c r="C837" s="17"/>
      <c r="D837" s="17"/>
      <c r="E837" s="17"/>
      <c r="F837" s="66"/>
      <c r="G837" s="17"/>
      <c r="H837" s="59"/>
      <c r="I837" s="17"/>
      <c r="J837" s="59"/>
      <c r="K837" s="28"/>
      <c r="L837" s="29"/>
      <c r="M837" s="30"/>
      <c r="N837" s="26">
        <f t="shared" si="39"/>
        <v>0</v>
      </c>
      <c r="O837" s="26"/>
      <c r="P837" s="23"/>
      <c r="Q837" s="100"/>
      <c r="R837" s="100"/>
      <c r="S837" s="100"/>
      <c r="T837" s="100"/>
    </row>
    <row r="838" spans="2:20" s="9" customFormat="1" x14ac:dyDescent="0.25">
      <c r="B838" s="53"/>
      <c r="C838" s="17"/>
      <c r="D838" s="17"/>
      <c r="E838" s="17"/>
      <c r="F838" s="66"/>
      <c r="G838" s="17"/>
      <c r="H838" s="59"/>
      <c r="I838" s="17"/>
      <c r="J838" s="59"/>
      <c r="K838" s="28"/>
      <c r="L838" s="29"/>
      <c r="M838" s="30"/>
      <c r="N838" s="26">
        <f t="shared" si="39"/>
        <v>0</v>
      </c>
      <c r="O838" s="26"/>
      <c r="P838" s="23"/>
      <c r="Q838" s="100"/>
      <c r="R838" s="100"/>
      <c r="S838" s="100"/>
      <c r="T838" s="100"/>
    </row>
    <row r="839" spans="2:20" s="9" customFormat="1" x14ac:dyDescent="0.25">
      <c r="B839" s="53"/>
      <c r="C839" s="17"/>
      <c r="D839" s="17"/>
      <c r="E839" s="17"/>
      <c r="F839" s="66"/>
      <c r="G839" s="17"/>
      <c r="H839" s="59"/>
      <c r="I839" s="17"/>
      <c r="J839" s="59"/>
      <c r="K839" s="28"/>
      <c r="L839" s="29"/>
      <c r="M839" s="30"/>
      <c r="N839" s="26">
        <f t="shared" si="39"/>
        <v>0</v>
      </c>
      <c r="O839" s="26"/>
      <c r="P839" s="23"/>
      <c r="Q839" s="100"/>
      <c r="R839" s="100"/>
      <c r="S839" s="100"/>
      <c r="T839" s="100"/>
    </row>
    <row r="840" spans="2:20" s="9" customFormat="1" x14ac:dyDescent="0.25">
      <c r="B840" s="53"/>
      <c r="C840" s="17"/>
      <c r="D840" s="17"/>
      <c r="E840" s="17"/>
      <c r="F840" s="66"/>
      <c r="G840" s="17"/>
      <c r="H840" s="59"/>
      <c r="I840" s="17"/>
      <c r="J840" s="59"/>
      <c r="K840" s="28"/>
      <c r="L840" s="29"/>
      <c r="M840" s="30"/>
      <c r="N840" s="26">
        <f t="shared" si="39"/>
        <v>0</v>
      </c>
      <c r="O840" s="26"/>
      <c r="P840" s="23"/>
      <c r="Q840" s="100"/>
      <c r="R840" s="100"/>
      <c r="S840" s="100"/>
      <c r="T840" s="100"/>
    </row>
    <row r="841" spans="2:20" s="9" customFormat="1" x14ac:dyDescent="0.25">
      <c r="B841" s="53"/>
      <c r="C841" s="17"/>
      <c r="D841" s="17"/>
      <c r="E841" s="17"/>
      <c r="F841" s="66"/>
      <c r="G841" s="17"/>
      <c r="H841" s="59"/>
      <c r="I841" s="17"/>
      <c r="J841" s="59"/>
      <c r="K841" s="28"/>
      <c r="L841" s="29"/>
      <c r="M841" s="30"/>
      <c r="N841" s="26">
        <f t="shared" si="39"/>
        <v>0</v>
      </c>
      <c r="O841" s="26"/>
      <c r="P841" s="23"/>
      <c r="Q841" s="100"/>
      <c r="R841" s="100"/>
      <c r="S841" s="100"/>
      <c r="T841" s="100"/>
    </row>
    <row r="842" spans="2:20" s="9" customFormat="1" x14ac:dyDescent="0.25">
      <c r="B842" s="53"/>
      <c r="C842" s="17"/>
      <c r="D842" s="17"/>
      <c r="E842" s="17"/>
      <c r="F842" s="66"/>
      <c r="G842" s="17"/>
      <c r="H842" s="59"/>
      <c r="I842" s="17"/>
      <c r="J842" s="59"/>
      <c r="K842" s="28"/>
      <c r="L842" s="29"/>
      <c r="M842" s="30"/>
      <c r="N842" s="26">
        <f t="shared" si="39"/>
        <v>0</v>
      </c>
      <c r="O842" s="26"/>
      <c r="P842" s="23"/>
      <c r="Q842" s="100"/>
      <c r="R842" s="100"/>
      <c r="S842" s="100"/>
      <c r="T842" s="100"/>
    </row>
    <row r="843" spans="2:20" s="9" customFormat="1" x14ac:dyDescent="0.25">
      <c r="B843" s="53"/>
      <c r="C843" s="17"/>
      <c r="D843" s="17"/>
      <c r="E843" s="17"/>
      <c r="F843" s="66"/>
      <c r="G843" s="17"/>
      <c r="H843" s="59"/>
      <c r="I843" s="17"/>
      <c r="J843" s="59"/>
      <c r="K843" s="28"/>
      <c r="L843" s="29"/>
      <c r="M843" s="30"/>
      <c r="N843" s="26">
        <f t="shared" si="39"/>
        <v>0</v>
      </c>
      <c r="O843" s="26"/>
      <c r="P843" s="23"/>
      <c r="Q843" s="100"/>
      <c r="R843" s="100"/>
      <c r="S843" s="100"/>
      <c r="T843" s="100"/>
    </row>
    <row r="844" spans="2:20" s="9" customFormat="1" x14ac:dyDescent="0.25">
      <c r="B844" s="53"/>
      <c r="C844" s="17"/>
      <c r="D844" s="17"/>
      <c r="E844" s="17"/>
      <c r="F844" s="66"/>
      <c r="G844" s="17"/>
      <c r="H844" s="59"/>
      <c r="I844" s="17"/>
      <c r="J844" s="59"/>
      <c r="K844" s="28"/>
      <c r="L844" s="29"/>
      <c r="M844" s="30"/>
      <c r="N844" s="26">
        <f t="shared" si="39"/>
        <v>0</v>
      </c>
      <c r="O844" s="26"/>
      <c r="P844" s="23"/>
      <c r="Q844" s="100"/>
      <c r="R844" s="100"/>
      <c r="S844" s="100"/>
      <c r="T844" s="100"/>
    </row>
    <row r="845" spans="2:20" s="9" customFormat="1" x14ac:dyDescent="0.25">
      <c r="B845" s="53"/>
      <c r="C845" s="17"/>
      <c r="D845" s="17"/>
      <c r="E845" s="17"/>
      <c r="F845" s="66"/>
      <c r="G845" s="17"/>
      <c r="H845" s="59"/>
      <c r="I845" s="17"/>
      <c r="J845" s="59"/>
      <c r="K845" s="28"/>
      <c r="L845" s="29"/>
      <c r="M845" s="30"/>
      <c r="N845" s="26">
        <f t="shared" si="39"/>
        <v>0</v>
      </c>
      <c r="O845" s="26"/>
      <c r="P845" s="23"/>
      <c r="Q845" s="100"/>
      <c r="R845" s="100"/>
      <c r="S845" s="100"/>
      <c r="T845" s="100"/>
    </row>
    <row r="846" spans="2:20" s="9" customFormat="1" x14ac:dyDescent="0.25">
      <c r="B846" s="53"/>
      <c r="C846" s="17"/>
      <c r="D846" s="17"/>
      <c r="E846" s="17"/>
      <c r="F846" s="66"/>
      <c r="G846" s="17"/>
      <c r="H846" s="59"/>
      <c r="I846" s="17"/>
      <c r="J846" s="59"/>
      <c r="K846" s="28"/>
      <c r="L846" s="29"/>
      <c r="M846" s="30"/>
      <c r="N846" s="26">
        <f t="shared" si="39"/>
        <v>0</v>
      </c>
      <c r="O846" s="26"/>
      <c r="P846" s="23"/>
      <c r="Q846" s="100"/>
      <c r="R846" s="100"/>
      <c r="S846" s="100"/>
      <c r="T846" s="100"/>
    </row>
    <row r="847" spans="2:20" s="9" customFormat="1" x14ac:dyDescent="0.25">
      <c r="B847" s="53"/>
      <c r="C847" s="17"/>
      <c r="D847" s="17"/>
      <c r="E847" s="17"/>
      <c r="F847" s="66"/>
      <c r="G847" s="17"/>
      <c r="H847" s="59"/>
      <c r="I847" s="17"/>
      <c r="J847" s="59"/>
      <c r="K847" s="28"/>
      <c r="L847" s="29"/>
      <c r="M847" s="30"/>
      <c r="N847" s="26">
        <f t="shared" si="39"/>
        <v>0</v>
      </c>
      <c r="O847" s="26"/>
      <c r="P847" s="23"/>
      <c r="Q847" s="100"/>
      <c r="R847" s="100"/>
      <c r="S847" s="100"/>
      <c r="T847" s="100"/>
    </row>
    <row r="848" spans="2:20" s="9" customFormat="1" x14ac:dyDescent="0.25">
      <c r="B848" s="53"/>
      <c r="C848" s="17"/>
      <c r="D848" s="17"/>
      <c r="E848" s="17"/>
      <c r="F848" s="66"/>
      <c r="G848" s="17"/>
      <c r="H848" s="59"/>
      <c r="I848" s="17"/>
      <c r="J848" s="59"/>
      <c r="K848" s="28"/>
      <c r="L848" s="29"/>
      <c r="M848" s="30"/>
      <c r="N848" s="26">
        <f t="shared" si="39"/>
        <v>0</v>
      </c>
      <c r="O848" s="26"/>
      <c r="P848" s="23"/>
      <c r="Q848" s="100"/>
      <c r="R848" s="100"/>
      <c r="S848" s="100"/>
      <c r="T848" s="100"/>
    </row>
    <row r="849" spans="2:20" s="9" customFormat="1" x14ac:dyDescent="0.25">
      <c r="B849" s="53"/>
      <c r="C849" s="17"/>
      <c r="D849" s="17"/>
      <c r="E849" s="17"/>
      <c r="F849" s="66"/>
      <c r="G849" s="17"/>
      <c r="H849" s="59"/>
      <c r="I849" s="17"/>
      <c r="J849" s="59"/>
      <c r="K849" s="28"/>
      <c r="L849" s="29"/>
      <c r="M849" s="30"/>
      <c r="N849" s="26">
        <f t="shared" si="39"/>
        <v>0</v>
      </c>
      <c r="O849" s="26"/>
      <c r="P849" s="23"/>
      <c r="Q849" s="100"/>
      <c r="R849" s="100"/>
      <c r="S849" s="100"/>
      <c r="T849" s="100"/>
    </row>
    <row r="850" spans="2:20" s="9" customFormat="1" x14ac:dyDescent="0.25">
      <c r="B850" s="53"/>
      <c r="C850" s="17"/>
      <c r="D850" s="17"/>
      <c r="E850" s="17"/>
      <c r="F850" s="66"/>
      <c r="G850" s="17"/>
      <c r="H850" s="59"/>
      <c r="I850" s="17"/>
      <c r="J850" s="59"/>
      <c r="K850" s="28"/>
      <c r="L850" s="29"/>
      <c r="M850" s="30"/>
      <c r="N850" s="26">
        <f t="shared" si="39"/>
        <v>0</v>
      </c>
      <c r="O850" s="26"/>
      <c r="P850" s="23"/>
      <c r="Q850" s="100"/>
      <c r="R850" s="100"/>
      <c r="S850" s="100"/>
      <c r="T850" s="100"/>
    </row>
    <row r="851" spans="2:20" s="9" customFormat="1" x14ac:dyDescent="0.25">
      <c r="B851" s="53"/>
      <c r="C851" s="17"/>
      <c r="D851" s="17"/>
      <c r="E851" s="17"/>
      <c r="F851" s="66"/>
      <c r="G851" s="17"/>
      <c r="H851" s="59"/>
      <c r="I851" s="17"/>
      <c r="J851" s="59"/>
      <c r="K851" s="28"/>
      <c r="L851" s="29"/>
      <c r="M851" s="30"/>
      <c r="N851" s="26">
        <f t="shared" si="39"/>
        <v>0</v>
      </c>
      <c r="O851" s="26"/>
      <c r="P851" s="23"/>
      <c r="Q851" s="100"/>
      <c r="R851" s="100"/>
      <c r="S851" s="100"/>
      <c r="T851" s="100"/>
    </row>
    <row r="852" spans="2:20" s="9" customFormat="1" x14ac:dyDescent="0.25">
      <c r="B852" s="53"/>
      <c r="C852" s="17"/>
      <c r="D852" s="17"/>
      <c r="E852" s="17"/>
      <c r="F852" s="66"/>
      <c r="G852" s="17"/>
      <c r="H852" s="59"/>
      <c r="I852" s="17"/>
      <c r="J852" s="59"/>
      <c r="K852" s="28"/>
      <c r="L852" s="29"/>
      <c r="M852" s="30"/>
      <c r="N852" s="26">
        <f t="shared" si="39"/>
        <v>0</v>
      </c>
      <c r="O852" s="26"/>
      <c r="P852" s="23"/>
      <c r="Q852" s="100"/>
      <c r="R852" s="100"/>
      <c r="S852" s="100"/>
      <c r="T852" s="100"/>
    </row>
    <row r="853" spans="2:20" s="9" customFormat="1" x14ac:dyDescent="0.25">
      <c r="B853" s="53"/>
      <c r="C853" s="17"/>
      <c r="D853" s="17"/>
      <c r="E853" s="17"/>
      <c r="F853" s="66"/>
      <c r="G853" s="17"/>
      <c r="H853" s="59"/>
      <c r="I853" s="17"/>
      <c r="J853" s="59"/>
      <c r="K853" s="28"/>
      <c r="L853" s="29"/>
      <c r="M853" s="30"/>
      <c r="N853" s="26">
        <f t="shared" si="39"/>
        <v>0</v>
      </c>
      <c r="O853" s="26"/>
      <c r="P853" s="23"/>
      <c r="Q853" s="100"/>
      <c r="R853" s="100"/>
      <c r="S853" s="100"/>
      <c r="T853" s="100"/>
    </row>
    <row r="854" spans="2:20" s="9" customFormat="1" x14ac:dyDescent="0.25">
      <c r="B854" s="53"/>
      <c r="C854" s="17"/>
      <c r="D854" s="17"/>
      <c r="E854" s="17"/>
      <c r="F854" s="66"/>
      <c r="G854" s="17"/>
      <c r="H854" s="59"/>
      <c r="I854" s="17"/>
      <c r="J854" s="59"/>
      <c r="K854" s="28"/>
      <c r="L854" s="29"/>
      <c r="M854" s="30"/>
      <c r="N854" s="26">
        <f t="shared" si="39"/>
        <v>0</v>
      </c>
      <c r="O854" s="26"/>
      <c r="P854" s="23"/>
      <c r="Q854" s="100"/>
      <c r="R854" s="100"/>
      <c r="S854" s="100"/>
      <c r="T854" s="100"/>
    </row>
    <row r="855" spans="2:20" s="9" customFormat="1" x14ac:dyDescent="0.25">
      <c r="B855" s="53"/>
      <c r="C855" s="17"/>
      <c r="D855" s="17"/>
      <c r="E855" s="17"/>
      <c r="F855" s="66"/>
      <c r="G855" s="17"/>
      <c r="H855" s="59"/>
      <c r="I855" s="17"/>
      <c r="J855" s="59"/>
      <c r="K855" s="28"/>
      <c r="L855" s="29"/>
      <c r="M855" s="30"/>
      <c r="N855" s="26">
        <f t="shared" si="39"/>
        <v>0</v>
      </c>
      <c r="O855" s="26"/>
      <c r="P855" s="23"/>
      <c r="Q855" s="100"/>
      <c r="R855" s="100"/>
      <c r="S855" s="100"/>
      <c r="T855" s="100"/>
    </row>
    <row r="856" spans="2:20" s="9" customFormat="1" x14ac:dyDescent="0.25">
      <c r="B856" s="53"/>
      <c r="C856" s="17"/>
      <c r="D856" s="17"/>
      <c r="E856" s="17"/>
      <c r="F856" s="66"/>
      <c r="G856" s="17"/>
      <c r="H856" s="59"/>
      <c r="I856" s="17"/>
      <c r="J856" s="59"/>
      <c r="K856" s="28"/>
      <c r="L856" s="29"/>
      <c r="M856" s="30"/>
      <c r="N856" s="26">
        <f t="shared" si="39"/>
        <v>0</v>
      </c>
      <c r="O856" s="26"/>
      <c r="P856" s="23"/>
      <c r="Q856" s="100"/>
      <c r="R856" s="100"/>
      <c r="S856" s="100"/>
      <c r="T856" s="100"/>
    </row>
    <row r="857" spans="2:20" s="9" customFormat="1" x14ac:dyDescent="0.25">
      <c r="B857" s="53"/>
      <c r="C857" s="17"/>
      <c r="D857" s="17"/>
      <c r="E857" s="17"/>
      <c r="F857" s="66"/>
      <c r="G857" s="17"/>
      <c r="H857" s="59"/>
      <c r="I857" s="17"/>
      <c r="J857" s="59"/>
      <c r="K857" s="28"/>
      <c r="L857" s="29"/>
      <c r="M857" s="30"/>
      <c r="N857" s="26">
        <f t="shared" si="39"/>
        <v>0</v>
      </c>
      <c r="O857" s="26"/>
      <c r="P857" s="23"/>
      <c r="Q857" s="100"/>
      <c r="R857" s="100"/>
      <c r="S857" s="100"/>
      <c r="T857" s="100"/>
    </row>
    <row r="858" spans="2:20" s="9" customFormat="1" x14ac:dyDescent="0.25">
      <c r="B858" s="53"/>
      <c r="C858" s="17"/>
      <c r="D858" s="17"/>
      <c r="E858" s="17"/>
      <c r="F858" s="66"/>
      <c r="G858" s="17"/>
      <c r="H858" s="59"/>
      <c r="I858" s="17"/>
      <c r="J858" s="59"/>
      <c r="K858" s="28"/>
      <c r="L858" s="29"/>
      <c r="M858" s="30"/>
      <c r="N858" s="26">
        <f t="shared" si="39"/>
        <v>0</v>
      </c>
      <c r="O858" s="26"/>
      <c r="P858" s="23"/>
      <c r="Q858" s="100"/>
      <c r="R858" s="100"/>
      <c r="S858" s="100"/>
      <c r="T858" s="100"/>
    </row>
    <row r="859" spans="2:20" s="9" customFormat="1" x14ac:dyDescent="0.25">
      <c r="B859" s="53"/>
      <c r="C859" s="17"/>
      <c r="D859" s="17"/>
      <c r="E859" s="17"/>
      <c r="F859" s="66"/>
      <c r="G859" s="17"/>
      <c r="H859" s="59"/>
      <c r="I859" s="17"/>
      <c r="J859" s="59"/>
      <c r="K859" s="28"/>
      <c r="L859" s="29"/>
      <c r="M859" s="30"/>
      <c r="N859" s="26">
        <f t="shared" si="39"/>
        <v>0</v>
      </c>
      <c r="O859" s="26"/>
      <c r="P859" s="23"/>
      <c r="Q859" s="100"/>
      <c r="R859" s="100"/>
      <c r="S859" s="100"/>
      <c r="T859" s="100"/>
    </row>
    <row r="860" spans="2:20" s="9" customFormat="1" x14ac:dyDescent="0.25">
      <c r="B860" s="53"/>
      <c r="C860" s="17"/>
      <c r="D860" s="17"/>
      <c r="E860" s="17"/>
      <c r="F860" s="66"/>
      <c r="G860" s="17"/>
      <c r="H860" s="59"/>
      <c r="I860" s="17"/>
      <c r="J860" s="59"/>
      <c r="K860" s="28"/>
      <c r="L860" s="29"/>
      <c r="M860" s="30"/>
      <c r="N860" s="26">
        <f t="shared" si="39"/>
        <v>0</v>
      </c>
      <c r="O860" s="26"/>
      <c r="P860" s="23"/>
      <c r="Q860" s="100"/>
      <c r="R860" s="100"/>
      <c r="S860" s="100"/>
      <c r="T860" s="100"/>
    </row>
    <row r="861" spans="2:20" s="9" customFormat="1" x14ac:dyDescent="0.25">
      <c r="B861" s="53"/>
      <c r="C861" s="17"/>
      <c r="D861" s="17"/>
      <c r="E861" s="17"/>
      <c r="F861" s="66"/>
      <c r="G861" s="17"/>
      <c r="H861" s="59"/>
      <c r="I861" s="17"/>
      <c r="J861" s="59"/>
      <c r="K861" s="28"/>
      <c r="L861" s="29"/>
      <c r="M861" s="30"/>
      <c r="N861" s="26">
        <f t="shared" si="39"/>
        <v>0</v>
      </c>
      <c r="O861" s="26"/>
      <c r="P861" s="23"/>
      <c r="Q861" s="100"/>
      <c r="R861" s="100"/>
      <c r="S861" s="100"/>
      <c r="T861" s="100"/>
    </row>
    <row r="862" spans="2:20" s="9" customFormat="1" x14ac:dyDescent="0.25">
      <c r="B862" s="53"/>
      <c r="C862" s="17"/>
      <c r="D862" s="17"/>
      <c r="E862" s="17"/>
      <c r="F862" s="66"/>
      <c r="G862" s="17"/>
      <c r="H862" s="59"/>
      <c r="I862" s="17"/>
      <c r="J862" s="59"/>
      <c r="K862" s="28"/>
      <c r="L862" s="29"/>
      <c r="M862" s="30"/>
      <c r="N862" s="26">
        <f t="shared" si="39"/>
        <v>0</v>
      </c>
      <c r="O862" s="26"/>
      <c r="P862" s="23"/>
      <c r="Q862" s="100"/>
      <c r="R862" s="100"/>
      <c r="S862" s="100"/>
      <c r="T862" s="100"/>
    </row>
    <row r="863" spans="2:20" s="9" customFormat="1" x14ac:dyDescent="0.25">
      <c r="B863" s="53"/>
      <c r="C863" s="17"/>
      <c r="D863" s="17"/>
      <c r="E863" s="17"/>
      <c r="F863" s="66"/>
      <c r="G863" s="17"/>
      <c r="H863" s="59"/>
      <c r="I863" s="17"/>
      <c r="J863" s="59"/>
      <c r="K863" s="28"/>
      <c r="L863" s="29"/>
      <c r="M863" s="30"/>
      <c r="N863" s="26">
        <f t="shared" si="39"/>
        <v>0</v>
      </c>
      <c r="O863" s="26"/>
      <c r="P863" s="23"/>
      <c r="Q863" s="100"/>
      <c r="R863" s="100"/>
      <c r="S863" s="100"/>
      <c r="T863" s="100"/>
    </row>
    <row r="864" spans="2:20" s="9" customFormat="1" x14ac:dyDescent="0.25">
      <c r="B864" s="53"/>
      <c r="C864" s="17"/>
      <c r="D864" s="17"/>
      <c r="E864" s="17"/>
      <c r="F864" s="66"/>
      <c r="G864" s="17"/>
      <c r="H864" s="59"/>
      <c r="I864" s="17"/>
      <c r="J864" s="59"/>
      <c r="K864" s="28"/>
      <c r="L864" s="29"/>
      <c r="M864" s="30"/>
      <c r="N864" s="26">
        <f t="shared" si="39"/>
        <v>0</v>
      </c>
      <c r="O864" s="26"/>
      <c r="P864" s="23"/>
      <c r="Q864" s="100"/>
      <c r="R864" s="100"/>
      <c r="S864" s="100"/>
      <c r="T864" s="100"/>
    </row>
    <row r="865" spans="2:20" s="9" customFormat="1" x14ac:dyDescent="0.25">
      <c r="B865" s="53"/>
      <c r="C865" s="17"/>
      <c r="D865" s="17"/>
      <c r="E865" s="17"/>
      <c r="F865" s="66"/>
      <c r="G865" s="17"/>
      <c r="H865" s="59"/>
      <c r="I865" s="17"/>
      <c r="J865" s="59"/>
      <c r="K865" s="28"/>
      <c r="L865" s="29"/>
      <c r="M865" s="30"/>
      <c r="N865" s="26">
        <f t="shared" si="39"/>
        <v>0</v>
      </c>
      <c r="O865" s="26"/>
      <c r="P865" s="23"/>
      <c r="Q865" s="100"/>
      <c r="R865" s="100"/>
      <c r="S865" s="100"/>
      <c r="T865" s="100"/>
    </row>
    <row r="866" spans="2:20" s="9" customFormat="1" x14ac:dyDescent="0.25">
      <c r="B866" s="53"/>
      <c r="C866" s="17"/>
      <c r="D866" s="17"/>
      <c r="E866" s="17"/>
      <c r="F866" s="66"/>
      <c r="G866" s="17"/>
      <c r="H866" s="59"/>
      <c r="I866" s="17"/>
      <c r="J866" s="59"/>
      <c r="K866" s="28"/>
      <c r="L866" s="29"/>
      <c r="M866" s="30"/>
      <c r="N866" s="26">
        <f t="shared" si="39"/>
        <v>0</v>
      </c>
      <c r="O866" s="26"/>
      <c r="P866" s="23"/>
      <c r="Q866" s="100"/>
      <c r="R866" s="100"/>
      <c r="S866" s="100"/>
      <c r="T866" s="100"/>
    </row>
    <row r="867" spans="2:20" s="9" customFormat="1" x14ac:dyDescent="0.25">
      <c r="B867" s="53"/>
      <c r="C867" s="17"/>
      <c r="D867" s="17"/>
      <c r="E867" s="17"/>
      <c r="F867" s="66"/>
      <c r="G867" s="17"/>
      <c r="H867" s="59"/>
      <c r="I867" s="17"/>
      <c r="J867" s="59"/>
      <c r="K867" s="28"/>
      <c r="L867" s="29"/>
      <c r="M867" s="30"/>
      <c r="N867" s="26">
        <f t="shared" si="39"/>
        <v>0</v>
      </c>
      <c r="O867" s="26"/>
      <c r="P867" s="23"/>
      <c r="Q867" s="100"/>
      <c r="R867" s="100"/>
      <c r="S867" s="100"/>
      <c r="T867" s="100"/>
    </row>
    <row r="868" spans="2:20" s="9" customFormat="1" x14ac:dyDescent="0.25">
      <c r="B868" s="53"/>
      <c r="C868" s="17"/>
      <c r="D868" s="17"/>
      <c r="E868" s="17"/>
      <c r="F868" s="66"/>
      <c r="G868" s="17"/>
      <c r="H868" s="59"/>
      <c r="I868" s="17"/>
      <c r="J868" s="59"/>
      <c r="K868" s="28"/>
      <c r="L868" s="29"/>
      <c r="M868" s="30"/>
      <c r="N868" s="26">
        <f t="shared" si="39"/>
        <v>0</v>
      </c>
      <c r="O868" s="26"/>
      <c r="P868" s="23"/>
      <c r="Q868" s="100"/>
      <c r="R868" s="100"/>
      <c r="S868" s="100"/>
      <c r="T868" s="100"/>
    </row>
    <row r="869" spans="2:20" s="9" customFormat="1" x14ac:dyDescent="0.25">
      <c r="B869" s="53"/>
      <c r="C869" s="17"/>
      <c r="D869" s="17"/>
      <c r="E869" s="17"/>
      <c r="F869" s="66"/>
      <c r="G869" s="17"/>
      <c r="H869" s="59"/>
      <c r="I869" s="17"/>
      <c r="J869" s="59"/>
      <c r="K869" s="28"/>
      <c r="L869" s="29"/>
      <c r="M869" s="30"/>
      <c r="N869" s="26">
        <f t="shared" si="39"/>
        <v>0</v>
      </c>
      <c r="O869" s="26"/>
      <c r="P869" s="23"/>
      <c r="Q869" s="100"/>
      <c r="R869" s="100"/>
      <c r="S869" s="100"/>
      <c r="T869" s="100"/>
    </row>
    <row r="870" spans="2:20" s="9" customFormat="1" x14ac:dyDescent="0.25">
      <c r="B870" s="53"/>
      <c r="C870" s="17"/>
      <c r="D870" s="17"/>
      <c r="E870" s="17"/>
      <c r="F870" s="66"/>
      <c r="G870" s="17"/>
      <c r="H870" s="59"/>
      <c r="I870" s="17"/>
      <c r="J870" s="59"/>
      <c r="K870" s="28"/>
      <c r="L870" s="29"/>
      <c r="M870" s="30"/>
      <c r="N870" s="26">
        <f t="shared" si="39"/>
        <v>0</v>
      </c>
      <c r="O870" s="26"/>
      <c r="P870" s="23"/>
      <c r="Q870" s="100"/>
      <c r="R870" s="100"/>
      <c r="S870" s="100"/>
      <c r="T870" s="100"/>
    </row>
    <row r="871" spans="2:20" s="9" customFormat="1" x14ac:dyDescent="0.25">
      <c r="B871" s="53"/>
      <c r="C871" s="17"/>
      <c r="D871" s="17"/>
      <c r="E871" s="17"/>
      <c r="F871" s="66"/>
      <c r="G871" s="17"/>
      <c r="H871" s="59"/>
      <c r="I871" s="17"/>
      <c r="J871" s="59"/>
      <c r="K871" s="28"/>
      <c r="L871" s="29"/>
      <c r="M871" s="30"/>
      <c r="N871" s="26">
        <f t="shared" si="39"/>
        <v>0</v>
      </c>
      <c r="O871" s="26"/>
      <c r="P871" s="23"/>
      <c r="Q871" s="100"/>
      <c r="R871" s="100"/>
      <c r="S871" s="100"/>
      <c r="T871" s="100"/>
    </row>
    <row r="872" spans="2:20" s="9" customFormat="1" x14ac:dyDescent="0.25">
      <c r="B872" s="53"/>
      <c r="C872" s="17"/>
      <c r="D872" s="17"/>
      <c r="E872" s="17"/>
      <c r="F872" s="66"/>
      <c r="G872" s="17"/>
      <c r="H872" s="59"/>
      <c r="I872" s="17"/>
      <c r="J872" s="59"/>
      <c r="K872" s="28"/>
      <c r="L872" s="29"/>
      <c r="M872" s="30"/>
      <c r="N872" s="26">
        <f t="shared" si="39"/>
        <v>0</v>
      </c>
      <c r="O872" s="26"/>
      <c r="P872" s="23"/>
      <c r="Q872" s="100"/>
      <c r="R872" s="100"/>
      <c r="S872" s="100"/>
      <c r="T872" s="100"/>
    </row>
    <row r="873" spans="2:20" s="9" customFormat="1" x14ac:dyDescent="0.25">
      <c r="B873" s="53"/>
      <c r="C873" s="17"/>
      <c r="D873" s="17"/>
      <c r="E873" s="17"/>
      <c r="F873" s="66"/>
      <c r="G873" s="17"/>
      <c r="H873" s="59"/>
      <c r="I873" s="17"/>
      <c r="J873" s="59"/>
      <c r="K873" s="28"/>
      <c r="L873" s="29"/>
      <c r="M873" s="30"/>
      <c r="N873" s="26">
        <f t="shared" si="39"/>
        <v>0</v>
      </c>
      <c r="O873" s="26"/>
      <c r="P873" s="23"/>
      <c r="Q873" s="100"/>
      <c r="R873" s="100"/>
      <c r="S873" s="100"/>
      <c r="T873" s="100"/>
    </row>
    <row r="874" spans="2:20" s="9" customFormat="1" x14ac:dyDescent="0.25">
      <c r="B874" s="53"/>
      <c r="C874" s="17"/>
      <c r="D874" s="17"/>
      <c r="E874" s="17"/>
      <c r="F874" s="66"/>
      <c r="G874" s="17"/>
      <c r="H874" s="59"/>
      <c r="I874" s="17"/>
      <c r="J874" s="59"/>
      <c r="K874" s="28"/>
      <c r="L874" s="29"/>
      <c r="M874" s="30"/>
      <c r="N874" s="26">
        <f t="shared" si="39"/>
        <v>0</v>
      </c>
      <c r="O874" s="26"/>
      <c r="P874" s="23"/>
      <c r="Q874" s="100"/>
      <c r="R874" s="100"/>
      <c r="S874" s="100"/>
      <c r="T874" s="100"/>
    </row>
    <row r="875" spans="2:20" s="9" customFormat="1" x14ac:dyDescent="0.25">
      <c r="B875" s="53"/>
      <c r="C875" s="17"/>
      <c r="D875" s="17"/>
      <c r="E875" s="17"/>
      <c r="F875" s="66"/>
      <c r="G875" s="17"/>
      <c r="H875" s="59"/>
      <c r="I875" s="17"/>
      <c r="J875" s="59"/>
      <c r="K875" s="28"/>
      <c r="L875" s="29"/>
      <c r="M875" s="30"/>
      <c r="N875" s="26">
        <f t="shared" si="39"/>
        <v>0</v>
      </c>
      <c r="O875" s="26"/>
      <c r="P875" s="23"/>
      <c r="Q875" s="100"/>
      <c r="R875" s="100"/>
      <c r="S875" s="100"/>
      <c r="T875" s="100"/>
    </row>
    <row r="876" spans="2:20" s="9" customFormat="1" x14ac:dyDescent="0.25">
      <c r="B876" s="53"/>
      <c r="C876" s="17"/>
      <c r="D876" s="17"/>
      <c r="E876" s="17"/>
      <c r="F876" s="66"/>
      <c r="G876" s="17"/>
      <c r="H876" s="59"/>
      <c r="I876" s="17"/>
      <c r="J876" s="59"/>
      <c r="K876" s="28"/>
      <c r="L876" s="29"/>
      <c r="M876" s="30"/>
      <c r="N876" s="26">
        <f t="shared" si="39"/>
        <v>0</v>
      </c>
      <c r="O876" s="26"/>
      <c r="P876" s="23"/>
      <c r="Q876" s="100"/>
      <c r="R876" s="100"/>
      <c r="S876" s="100"/>
      <c r="T876" s="100"/>
    </row>
    <row r="877" spans="2:20" s="9" customFormat="1" x14ac:dyDescent="0.25">
      <c r="B877" s="53"/>
      <c r="C877" s="17"/>
      <c r="D877" s="17"/>
      <c r="E877" s="17"/>
      <c r="F877" s="66"/>
      <c r="G877" s="17"/>
      <c r="H877" s="59"/>
      <c r="I877" s="17"/>
      <c r="J877" s="59"/>
      <c r="K877" s="28"/>
      <c r="L877" s="29"/>
      <c r="M877" s="30"/>
      <c r="N877" s="26">
        <f t="shared" si="39"/>
        <v>0</v>
      </c>
      <c r="O877" s="26"/>
      <c r="P877" s="23"/>
      <c r="Q877" s="100"/>
      <c r="R877" s="100"/>
      <c r="S877" s="100"/>
      <c r="T877" s="100"/>
    </row>
    <row r="878" spans="2:20" s="9" customFormat="1" x14ac:dyDescent="0.25">
      <c r="B878" s="53"/>
      <c r="C878" s="17"/>
      <c r="D878" s="17"/>
      <c r="E878" s="17"/>
      <c r="F878" s="66"/>
      <c r="G878" s="17"/>
      <c r="H878" s="59"/>
      <c r="I878" s="17"/>
      <c r="J878" s="59"/>
      <c r="K878" s="28"/>
      <c r="L878" s="29"/>
      <c r="M878" s="30"/>
      <c r="N878" s="26">
        <f t="shared" si="39"/>
        <v>0</v>
      </c>
      <c r="O878" s="26"/>
      <c r="P878" s="23"/>
      <c r="Q878" s="100"/>
      <c r="R878" s="100"/>
      <c r="S878" s="100"/>
      <c r="T878" s="100"/>
    </row>
    <row r="879" spans="2:20" s="9" customFormat="1" x14ac:dyDescent="0.25">
      <c r="B879" s="53"/>
      <c r="C879" s="17"/>
      <c r="D879" s="17"/>
      <c r="E879" s="17"/>
      <c r="F879" s="66"/>
      <c r="G879" s="17"/>
      <c r="H879" s="59"/>
      <c r="I879" s="17"/>
      <c r="J879" s="59"/>
      <c r="K879" s="28"/>
      <c r="L879" s="29"/>
      <c r="M879" s="30"/>
      <c r="N879" s="26">
        <f t="shared" ref="N879:N942" si="40">+M879*K879</f>
        <v>0</v>
      </c>
      <c r="O879" s="26"/>
      <c r="P879" s="23"/>
      <c r="Q879" s="100"/>
      <c r="R879" s="100"/>
      <c r="S879" s="100"/>
      <c r="T879" s="100"/>
    </row>
    <row r="880" spans="2:20" s="9" customFormat="1" x14ac:dyDescent="0.25">
      <c r="B880" s="53"/>
      <c r="C880" s="17"/>
      <c r="D880" s="17"/>
      <c r="E880" s="17"/>
      <c r="F880" s="66"/>
      <c r="G880" s="17"/>
      <c r="H880" s="59"/>
      <c r="I880" s="17"/>
      <c r="J880" s="59"/>
      <c r="K880" s="28"/>
      <c r="L880" s="29"/>
      <c r="M880" s="30"/>
      <c r="N880" s="26">
        <f t="shared" si="40"/>
        <v>0</v>
      </c>
      <c r="O880" s="26"/>
      <c r="P880" s="23"/>
      <c r="Q880" s="100"/>
      <c r="R880" s="100"/>
      <c r="S880" s="100"/>
      <c r="T880" s="100"/>
    </row>
    <row r="881" spans="2:20" s="9" customFormat="1" x14ac:dyDescent="0.25">
      <c r="B881" s="53"/>
      <c r="C881" s="17"/>
      <c r="D881" s="17"/>
      <c r="E881" s="17"/>
      <c r="F881" s="66"/>
      <c r="G881" s="17"/>
      <c r="H881" s="59"/>
      <c r="I881" s="17"/>
      <c r="J881" s="59"/>
      <c r="K881" s="28"/>
      <c r="L881" s="29"/>
      <c r="M881" s="30"/>
      <c r="N881" s="26">
        <f t="shared" si="40"/>
        <v>0</v>
      </c>
      <c r="O881" s="26"/>
      <c r="P881" s="23"/>
      <c r="Q881" s="100"/>
      <c r="R881" s="100"/>
      <c r="S881" s="100"/>
      <c r="T881" s="100"/>
    </row>
    <row r="882" spans="2:20" s="9" customFormat="1" x14ac:dyDescent="0.25">
      <c r="B882" s="53"/>
      <c r="C882" s="17"/>
      <c r="D882" s="17"/>
      <c r="E882" s="17"/>
      <c r="F882" s="66"/>
      <c r="G882" s="17"/>
      <c r="H882" s="59"/>
      <c r="I882" s="17"/>
      <c r="J882" s="59"/>
      <c r="K882" s="28"/>
      <c r="L882" s="29"/>
      <c r="M882" s="30"/>
      <c r="N882" s="26">
        <f t="shared" si="40"/>
        <v>0</v>
      </c>
      <c r="O882" s="26"/>
      <c r="P882" s="23"/>
      <c r="Q882" s="100"/>
      <c r="R882" s="100"/>
      <c r="S882" s="100"/>
      <c r="T882" s="100"/>
    </row>
    <row r="883" spans="2:20" s="9" customFormat="1" x14ac:dyDescent="0.25">
      <c r="B883" s="53"/>
      <c r="C883" s="17"/>
      <c r="D883" s="17"/>
      <c r="E883" s="17"/>
      <c r="F883" s="66"/>
      <c r="G883" s="17"/>
      <c r="H883" s="59"/>
      <c r="I883" s="17"/>
      <c r="J883" s="59"/>
      <c r="K883" s="28"/>
      <c r="L883" s="29"/>
      <c r="M883" s="30"/>
      <c r="N883" s="26">
        <f t="shared" si="40"/>
        <v>0</v>
      </c>
      <c r="O883" s="26"/>
      <c r="P883" s="23"/>
      <c r="Q883" s="100"/>
      <c r="R883" s="100"/>
      <c r="S883" s="100"/>
      <c r="T883" s="100"/>
    </row>
    <row r="884" spans="2:20" s="9" customFormat="1" x14ac:dyDescent="0.25">
      <c r="B884" s="53"/>
      <c r="C884" s="17"/>
      <c r="D884" s="17"/>
      <c r="E884" s="17"/>
      <c r="F884" s="66"/>
      <c r="G884" s="17"/>
      <c r="H884" s="59"/>
      <c r="I884" s="17"/>
      <c r="J884" s="59"/>
      <c r="K884" s="28"/>
      <c r="L884" s="29"/>
      <c r="M884" s="30"/>
      <c r="N884" s="26">
        <f t="shared" si="40"/>
        <v>0</v>
      </c>
      <c r="O884" s="26"/>
      <c r="P884" s="23"/>
      <c r="Q884" s="100"/>
      <c r="R884" s="100"/>
      <c r="S884" s="100"/>
      <c r="T884" s="100"/>
    </row>
    <row r="885" spans="2:20" s="9" customFormat="1" x14ac:dyDescent="0.25">
      <c r="B885" s="53"/>
      <c r="C885" s="17"/>
      <c r="D885" s="17"/>
      <c r="E885" s="17"/>
      <c r="F885" s="66"/>
      <c r="G885" s="17"/>
      <c r="H885" s="59"/>
      <c r="I885" s="17"/>
      <c r="J885" s="59"/>
      <c r="K885" s="28"/>
      <c r="L885" s="29"/>
      <c r="M885" s="30"/>
      <c r="N885" s="26">
        <f t="shared" si="40"/>
        <v>0</v>
      </c>
      <c r="O885" s="26"/>
      <c r="P885" s="23"/>
      <c r="Q885" s="100"/>
      <c r="R885" s="100"/>
      <c r="S885" s="100"/>
      <c r="T885" s="100"/>
    </row>
    <row r="886" spans="2:20" s="9" customFormat="1" x14ac:dyDescent="0.25">
      <c r="B886" s="53"/>
      <c r="C886" s="17"/>
      <c r="D886" s="17"/>
      <c r="E886" s="17"/>
      <c r="F886" s="66"/>
      <c r="G886" s="17"/>
      <c r="H886" s="59"/>
      <c r="I886" s="17"/>
      <c r="J886" s="59"/>
      <c r="K886" s="28"/>
      <c r="L886" s="29"/>
      <c r="M886" s="30"/>
      <c r="N886" s="26">
        <f t="shared" si="40"/>
        <v>0</v>
      </c>
      <c r="O886" s="26"/>
      <c r="P886" s="23"/>
      <c r="Q886" s="100"/>
      <c r="R886" s="100"/>
      <c r="S886" s="100"/>
      <c r="T886" s="100"/>
    </row>
    <row r="887" spans="2:20" s="9" customFormat="1" x14ac:dyDescent="0.25">
      <c r="B887" s="53"/>
      <c r="C887" s="17"/>
      <c r="D887" s="17"/>
      <c r="E887" s="17"/>
      <c r="F887" s="66"/>
      <c r="G887" s="17"/>
      <c r="H887" s="59"/>
      <c r="I887" s="17"/>
      <c r="J887" s="59"/>
      <c r="K887" s="28"/>
      <c r="L887" s="29"/>
      <c r="M887" s="30"/>
      <c r="N887" s="26">
        <f t="shared" si="40"/>
        <v>0</v>
      </c>
      <c r="O887" s="26"/>
      <c r="P887" s="23"/>
      <c r="Q887" s="100"/>
      <c r="R887" s="100"/>
      <c r="S887" s="100"/>
      <c r="T887" s="100"/>
    </row>
    <row r="888" spans="2:20" s="9" customFormat="1" x14ac:dyDescent="0.25">
      <c r="B888" s="53"/>
      <c r="C888" s="17"/>
      <c r="D888" s="17"/>
      <c r="E888" s="17"/>
      <c r="F888" s="66"/>
      <c r="G888" s="17"/>
      <c r="H888" s="59"/>
      <c r="I888" s="17"/>
      <c r="J888" s="59"/>
      <c r="K888" s="28"/>
      <c r="L888" s="29"/>
      <c r="M888" s="30"/>
      <c r="N888" s="26">
        <f t="shared" si="40"/>
        <v>0</v>
      </c>
      <c r="O888" s="26"/>
      <c r="P888" s="23"/>
      <c r="Q888" s="100"/>
      <c r="R888" s="100"/>
      <c r="S888" s="100"/>
      <c r="T888" s="100"/>
    </row>
    <row r="889" spans="2:20" s="9" customFormat="1" x14ac:dyDescent="0.25">
      <c r="B889" s="53"/>
      <c r="C889" s="17"/>
      <c r="D889" s="17"/>
      <c r="E889" s="17"/>
      <c r="F889" s="66"/>
      <c r="G889" s="17"/>
      <c r="H889" s="59"/>
      <c r="I889" s="17"/>
      <c r="J889" s="59"/>
      <c r="K889" s="28"/>
      <c r="L889" s="29"/>
      <c r="M889" s="30"/>
      <c r="N889" s="26">
        <f t="shared" si="40"/>
        <v>0</v>
      </c>
      <c r="O889" s="26"/>
      <c r="P889" s="23"/>
      <c r="Q889" s="100"/>
      <c r="R889" s="100"/>
      <c r="S889" s="100"/>
      <c r="T889" s="100"/>
    </row>
    <row r="890" spans="2:20" s="9" customFormat="1" x14ac:dyDescent="0.25">
      <c r="B890" s="53"/>
      <c r="C890" s="17"/>
      <c r="D890" s="17"/>
      <c r="E890" s="17"/>
      <c r="F890" s="66"/>
      <c r="G890" s="17"/>
      <c r="H890" s="59"/>
      <c r="I890" s="17"/>
      <c r="J890" s="59"/>
      <c r="K890" s="28"/>
      <c r="L890" s="29"/>
      <c r="M890" s="30"/>
      <c r="N890" s="26">
        <f t="shared" si="40"/>
        <v>0</v>
      </c>
      <c r="O890" s="26"/>
      <c r="P890" s="23"/>
      <c r="Q890" s="100"/>
      <c r="R890" s="100"/>
      <c r="S890" s="100"/>
      <c r="T890" s="100"/>
    </row>
    <row r="891" spans="2:20" s="9" customFormat="1" x14ac:dyDescent="0.25">
      <c r="B891" s="53"/>
      <c r="C891" s="17"/>
      <c r="D891" s="17"/>
      <c r="E891" s="17"/>
      <c r="F891" s="66"/>
      <c r="G891" s="17"/>
      <c r="H891" s="59"/>
      <c r="I891" s="17"/>
      <c r="J891" s="59"/>
      <c r="K891" s="28"/>
      <c r="L891" s="29"/>
      <c r="M891" s="30"/>
      <c r="N891" s="26">
        <f t="shared" si="40"/>
        <v>0</v>
      </c>
      <c r="O891" s="26"/>
      <c r="P891" s="23"/>
      <c r="Q891" s="100"/>
      <c r="R891" s="100"/>
      <c r="S891" s="100"/>
      <c r="T891" s="100"/>
    </row>
    <row r="892" spans="2:20" s="9" customFormat="1" x14ac:dyDescent="0.25">
      <c r="B892" s="53"/>
      <c r="C892" s="17"/>
      <c r="D892" s="17"/>
      <c r="E892" s="17"/>
      <c r="F892" s="66"/>
      <c r="G892" s="17"/>
      <c r="H892" s="59"/>
      <c r="I892" s="17"/>
      <c r="J892" s="59"/>
      <c r="K892" s="28"/>
      <c r="L892" s="29"/>
      <c r="M892" s="30"/>
      <c r="N892" s="26">
        <f t="shared" si="40"/>
        <v>0</v>
      </c>
      <c r="O892" s="26"/>
      <c r="P892" s="23"/>
      <c r="Q892" s="100"/>
      <c r="R892" s="100"/>
      <c r="S892" s="100"/>
      <c r="T892" s="100"/>
    </row>
    <row r="893" spans="2:20" s="9" customFormat="1" x14ac:dyDescent="0.25">
      <c r="B893" s="53"/>
      <c r="C893" s="17"/>
      <c r="D893" s="17"/>
      <c r="E893" s="17"/>
      <c r="F893" s="66"/>
      <c r="G893" s="17"/>
      <c r="H893" s="59"/>
      <c r="I893" s="17"/>
      <c r="J893" s="59"/>
      <c r="K893" s="28"/>
      <c r="L893" s="29"/>
      <c r="M893" s="30"/>
      <c r="N893" s="26">
        <f t="shared" si="40"/>
        <v>0</v>
      </c>
      <c r="O893" s="26"/>
      <c r="P893" s="23"/>
      <c r="Q893" s="100"/>
      <c r="R893" s="100"/>
      <c r="S893" s="100"/>
      <c r="T893" s="100"/>
    </row>
    <row r="894" spans="2:20" s="9" customFormat="1" x14ac:dyDescent="0.25">
      <c r="B894" s="53"/>
      <c r="C894" s="17"/>
      <c r="D894" s="17"/>
      <c r="E894" s="17"/>
      <c r="F894" s="66"/>
      <c r="G894" s="17"/>
      <c r="H894" s="59"/>
      <c r="I894" s="17"/>
      <c r="J894" s="59"/>
      <c r="K894" s="28"/>
      <c r="L894" s="29"/>
      <c r="M894" s="30"/>
      <c r="N894" s="26">
        <f t="shared" si="40"/>
        <v>0</v>
      </c>
      <c r="O894" s="26"/>
      <c r="P894" s="23"/>
      <c r="Q894" s="100"/>
      <c r="R894" s="100"/>
      <c r="S894" s="100"/>
      <c r="T894" s="100"/>
    </row>
    <row r="895" spans="2:20" s="9" customFormat="1" x14ac:dyDescent="0.25">
      <c r="B895" s="53"/>
      <c r="C895" s="17"/>
      <c r="D895" s="17"/>
      <c r="E895" s="17"/>
      <c r="F895" s="66"/>
      <c r="G895" s="17"/>
      <c r="H895" s="59"/>
      <c r="I895" s="17"/>
      <c r="J895" s="59"/>
      <c r="K895" s="28"/>
      <c r="L895" s="29"/>
      <c r="M895" s="30"/>
      <c r="N895" s="26">
        <f t="shared" si="40"/>
        <v>0</v>
      </c>
      <c r="O895" s="26"/>
      <c r="P895" s="23"/>
      <c r="Q895" s="100"/>
      <c r="R895" s="100"/>
      <c r="S895" s="100"/>
      <c r="T895" s="100"/>
    </row>
    <row r="896" spans="2:20" s="9" customFormat="1" x14ac:dyDescent="0.25">
      <c r="B896" s="53"/>
      <c r="C896" s="17"/>
      <c r="D896" s="17"/>
      <c r="E896" s="17"/>
      <c r="F896" s="66"/>
      <c r="G896" s="17"/>
      <c r="H896" s="59"/>
      <c r="I896" s="17"/>
      <c r="J896" s="59"/>
      <c r="K896" s="28"/>
      <c r="L896" s="29"/>
      <c r="M896" s="30"/>
      <c r="N896" s="26">
        <f t="shared" si="40"/>
        <v>0</v>
      </c>
      <c r="O896" s="26"/>
      <c r="P896" s="23"/>
      <c r="Q896" s="100"/>
      <c r="R896" s="100"/>
      <c r="S896" s="100"/>
      <c r="T896" s="100"/>
    </row>
    <row r="897" spans="2:20" s="9" customFormat="1" x14ac:dyDescent="0.25">
      <c r="B897" s="53"/>
      <c r="C897" s="17"/>
      <c r="D897" s="17"/>
      <c r="E897" s="17"/>
      <c r="F897" s="66"/>
      <c r="G897" s="17"/>
      <c r="H897" s="59"/>
      <c r="I897" s="17"/>
      <c r="J897" s="59"/>
      <c r="K897" s="28"/>
      <c r="L897" s="29"/>
      <c r="M897" s="30"/>
      <c r="N897" s="26">
        <f t="shared" si="40"/>
        <v>0</v>
      </c>
      <c r="O897" s="26"/>
      <c r="P897" s="23"/>
      <c r="Q897" s="100"/>
      <c r="R897" s="100"/>
      <c r="S897" s="100"/>
      <c r="T897" s="100"/>
    </row>
    <row r="898" spans="2:20" s="9" customFormat="1" x14ac:dyDescent="0.25">
      <c r="B898" s="53"/>
      <c r="C898" s="17"/>
      <c r="D898" s="17"/>
      <c r="E898" s="17"/>
      <c r="F898" s="66"/>
      <c r="G898" s="17"/>
      <c r="H898" s="59"/>
      <c r="I898" s="17"/>
      <c r="J898" s="59"/>
      <c r="K898" s="28"/>
      <c r="L898" s="29"/>
      <c r="M898" s="30"/>
      <c r="N898" s="26">
        <f t="shared" si="40"/>
        <v>0</v>
      </c>
      <c r="O898" s="26"/>
      <c r="P898" s="23"/>
      <c r="Q898" s="100"/>
      <c r="R898" s="100"/>
      <c r="S898" s="100"/>
      <c r="T898" s="100"/>
    </row>
    <row r="899" spans="2:20" s="9" customFormat="1" x14ac:dyDescent="0.25">
      <c r="B899" s="53"/>
      <c r="C899" s="17"/>
      <c r="D899" s="17"/>
      <c r="E899" s="17"/>
      <c r="F899" s="66"/>
      <c r="G899" s="17"/>
      <c r="H899" s="59"/>
      <c r="I899" s="17"/>
      <c r="J899" s="59"/>
      <c r="K899" s="28"/>
      <c r="L899" s="29"/>
      <c r="M899" s="30"/>
      <c r="N899" s="26">
        <f t="shared" si="40"/>
        <v>0</v>
      </c>
      <c r="O899" s="26"/>
      <c r="P899" s="23"/>
      <c r="Q899" s="100"/>
      <c r="R899" s="100"/>
      <c r="S899" s="100"/>
      <c r="T899" s="100"/>
    </row>
    <row r="900" spans="2:20" s="9" customFormat="1" x14ac:dyDescent="0.25">
      <c r="B900" s="53"/>
      <c r="C900" s="17"/>
      <c r="D900" s="17"/>
      <c r="E900" s="17"/>
      <c r="F900" s="66"/>
      <c r="G900" s="17"/>
      <c r="H900" s="59"/>
      <c r="I900" s="17"/>
      <c r="J900" s="59"/>
      <c r="K900" s="28"/>
      <c r="L900" s="29"/>
      <c r="M900" s="30"/>
      <c r="N900" s="26">
        <f t="shared" si="40"/>
        <v>0</v>
      </c>
      <c r="O900" s="26"/>
      <c r="P900" s="23"/>
      <c r="Q900" s="100"/>
      <c r="R900" s="100"/>
      <c r="S900" s="100"/>
      <c r="T900" s="100"/>
    </row>
    <row r="901" spans="2:20" s="9" customFormat="1" x14ac:dyDescent="0.25">
      <c r="B901" s="53"/>
      <c r="C901" s="17"/>
      <c r="D901" s="17"/>
      <c r="E901" s="17"/>
      <c r="F901" s="66"/>
      <c r="G901" s="17"/>
      <c r="H901" s="59"/>
      <c r="I901" s="17"/>
      <c r="J901" s="59"/>
      <c r="K901" s="28"/>
      <c r="L901" s="29"/>
      <c r="M901" s="30"/>
      <c r="N901" s="26">
        <f t="shared" si="40"/>
        <v>0</v>
      </c>
      <c r="O901" s="26"/>
      <c r="P901" s="23"/>
      <c r="Q901" s="100"/>
      <c r="R901" s="100"/>
      <c r="S901" s="100"/>
      <c r="T901" s="100"/>
    </row>
    <row r="902" spans="2:20" s="9" customFormat="1" x14ac:dyDescent="0.25">
      <c r="B902" s="53"/>
      <c r="C902" s="17"/>
      <c r="D902" s="17"/>
      <c r="E902" s="17"/>
      <c r="F902" s="66"/>
      <c r="G902" s="17"/>
      <c r="H902" s="59"/>
      <c r="I902" s="17"/>
      <c r="J902" s="59"/>
      <c r="K902" s="28"/>
      <c r="L902" s="29"/>
      <c r="M902" s="30"/>
      <c r="N902" s="26">
        <f t="shared" si="40"/>
        <v>0</v>
      </c>
      <c r="O902" s="26"/>
      <c r="P902" s="23"/>
      <c r="Q902" s="100"/>
      <c r="R902" s="100"/>
      <c r="S902" s="100"/>
      <c r="T902" s="100"/>
    </row>
    <row r="903" spans="2:20" s="9" customFormat="1" x14ac:dyDescent="0.25">
      <c r="B903" s="53"/>
      <c r="C903" s="17"/>
      <c r="D903" s="17"/>
      <c r="E903" s="17"/>
      <c r="F903" s="66"/>
      <c r="G903" s="17"/>
      <c r="H903" s="59"/>
      <c r="I903" s="17"/>
      <c r="J903" s="59"/>
      <c r="K903" s="28"/>
      <c r="L903" s="29"/>
      <c r="M903" s="30"/>
      <c r="N903" s="26">
        <f t="shared" si="40"/>
        <v>0</v>
      </c>
      <c r="O903" s="26"/>
      <c r="P903" s="23"/>
      <c r="Q903" s="100"/>
      <c r="R903" s="100"/>
      <c r="S903" s="100"/>
      <c r="T903" s="100"/>
    </row>
    <row r="904" spans="2:20" s="9" customFormat="1" x14ac:dyDescent="0.25">
      <c r="B904" s="53"/>
      <c r="C904" s="17"/>
      <c r="D904" s="17"/>
      <c r="E904" s="17"/>
      <c r="F904" s="66"/>
      <c r="G904" s="17"/>
      <c r="H904" s="59"/>
      <c r="I904" s="17"/>
      <c r="J904" s="59"/>
      <c r="K904" s="28"/>
      <c r="L904" s="29"/>
      <c r="M904" s="30"/>
      <c r="N904" s="26">
        <f t="shared" si="40"/>
        <v>0</v>
      </c>
      <c r="O904" s="26"/>
      <c r="P904" s="23"/>
      <c r="Q904" s="100"/>
      <c r="R904" s="100"/>
      <c r="S904" s="100"/>
      <c r="T904" s="100"/>
    </row>
    <row r="905" spans="2:20" s="9" customFormat="1" x14ac:dyDescent="0.25">
      <c r="B905" s="53"/>
      <c r="C905" s="17"/>
      <c r="D905" s="17"/>
      <c r="E905" s="17"/>
      <c r="F905" s="66"/>
      <c r="G905" s="17"/>
      <c r="H905" s="59"/>
      <c r="I905" s="17"/>
      <c r="J905" s="59"/>
      <c r="K905" s="28"/>
      <c r="L905" s="29"/>
      <c r="M905" s="30"/>
      <c r="N905" s="26">
        <f t="shared" si="40"/>
        <v>0</v>
      </c>
      <c r="O905" s="26"/>
      <c r="P905" s="23"/>
      <c r="Q905" s="100"/>
      <c r="R905" s="100"/>
      <c r="S905" s="100"/>
      <c r="T905" s="100"/>
    </row>
    <row r="906" spans="2:20" s="9" customFormat="1" x14ac:dyDescent="0.25">
      <c r="B906" s="53"/>
      <c r="C906" s="17"/>
      <c r="D906" s="17"/>
      <c r="E906" s="17"/>
      <c r="F906" s="66"/>
      <c r="G906" s="17"/>
      <c r="H906" s="59"/>
      <c r="I906" s="17"/>
      <c r="J906" s="59"/>
      <c r="K906" s="28"/>
      <c r="L906" s="29"/>
      <c r="M906" s="30"/>
      <c r="N906" s="26">
        <f t="shared" si="40"/>
        <v>0</v>
      </c>
      <c r="O906" s="26"/>
      <c r="P906" s="23"/>
      <c r="Q906" s="100"/>
      <c r="R906" s="100"/>
      <c r="S906" s="100"/>
      <c r="T906" s="100"/>
    </row>
    <row r="907" spans="2:20" s="9" customFormat="1" x14ac:dyDescent="0.25">
      <c r="B907" s="53"/>
      <c r="C907" s="17"/>
      <c r="D907" s="17"/>
      <c r="E907" s="17"/>
      <c r="F907" s="66"/>
      <c r="G907" s="17"/>
      <c r="H907" s="59"/>
      <c r="I907" s="17"/>
      <c r="J907" s="59"/>
      <c r="K907" s="28"/>
      <c r="L907" s="29"/>
      <c r="M907" s="30"/>
      <c r="N907" s="26">
        <f t="shared" si="40"/>
        <v>0</v>
      </c>
      <c r="O907" s="26"/>
      <c r="P907" s="23"/>
      <c r="Q907" s="100"/>
      <c r="R907" s="100"/>
      <c r="S907" s="100"/>
      <c r="T907" s="100"/>
    </row>
    <row r="908" spans="2:20" s="9" customFormat="1" x14ac:dyDescent="0.25">
      <c r="B908" s="53"/>
      <c r="C908" s="17"/>
      <c r="D908" s="17"/>
      <c r="E908" s="17"/>
      <c r="F908" s="66"/>
      <c r="G908" s="17"/>
      <c r="H908" s="59"/>
      <c r="I908" s="17"/>
      <c r="J908" s="59"/>
      <c r="K908" s="28"/>
      <c r="L908" s="29"/>
      <c r="M908" s="30"/>
      <c r="N908" s="26">
        <f t="shared" si="40"/>
        <v>0</v>
      </c>
      <c r="O908" s="26"/>
      <c r="P908" s="23"/>
      <c r="Q908" s="100"/>
      <c r="R908" s="100"/>
      <c r="S908" s="100"/>
      <c r="T908" s="100"/>
    </row>
    <row r="909" spans="2:20" s="9" customFormat="1" x14ac:dyDescent="0.25">
      <c r="B909" s="53"/>
      <c r="C909" s="17"/>
      <c r="D909" s="17"/>
      <c r="E909" s="17"/>
      <c r="F909" s="66"/>
      <c r="G909" s="17"/>
      <c r="H909" s="59"/>
      <c r="I909" s="17"/>
      <c r="J909" s="59"/>
      <c r="K909" s="28"/>
      <c r="L909" s="29"/>
      <c r="M909" s="30"/>
      <c r="N909" s="26">
        <f t="shared" si="40"/>
        <v>0</v>
      </c>
      <c r="O909" s="26"/>
      <c r="P909" s="23"/>
      <c r="Q909" s="100"/>
      <c r="R909" s="100"/>
      <c r="S909" s="100"/>
      <c r="T909" s="100"/>
    </row>
    <row r="910" spans="2:20" s="9" customFormat="1" x14ac:dyDescent="0.25">
      <c r="B910" s="53"/>
      <c r="C910" s="17"/>
      <c r="D910" s="17"/>
      <c r="E910" s="17"/>
      <c r="F910" s="66"/>
      <c r="G910" s="17"/>
      <c r="H910" s="59"/>
      <c r="I910" s="17"/>
      <c r="J910" s="59"/>
      <c r="K910" s="28"/>
      <c r="L910" s="29"/>
      <c r="M910" s="30"/>
      <c r="N910" s="26">
        <f t="shared" si="40"/>
        <v>0</v>
      </c>
      <c r="O910" s="26"/>
      <c r="P910" s="23"/>
      <c r="Q910" s="100"/>
      <c r="R910" s="100"/>
      <c r="S910" s="100"/>
      <c r="T910" s="100"/>
    </row>
    <row r="911" spans="2:20" s="9" customFormat="1" x14ac:dyDescent="0.25">
      <c r="B911" s="53"/>
      <c r="C911" s="17"/>
      <c r="D911" s="17"/>
      <c r="E911" s="17"/>
      <c r="F911" s="66"/>
      <c r="G911" s="17"/>
      <c r="H911" s="59"/>
      <c r="I911" s="17"/>
      <c r="J911" s="59"/>
      <c r="K911" s="28"/>
      <c r="L911" s="29"/>
      <c r="M911" s="30"/>
      <c r="N911" s="26">
        <f t="shared" si="40"/>
        <v>0</v>
      </c>
      <c r="O911" s="26"/>
      <c r="P911" s="23"/>
      <c r="Q911" s="100"/>
      <c r="R911" s="100"/>
      <c r="S911" s="100"/>
      <c r="T911" s="100"/>
    </row>
    <row r="912" spans="2:20" s="9" customFormat="1" x14ac:dyDescent="0.25">
      <c r="B912" s="53"/>
      <c r="C912" s="17"/>
      <c r="D912" s="17"/>
      <c r="E912" s="17"/>
      <c r="F912" s="66"/>
      <c r="G912" s="17"/>
      <c r="H912" s="59"/>
      <c r="I912" s="17"/>
      <c r="J912" s="59"/>
      <c r="K912" s="28"/>
      <c r="L912" s="29"/>
      <c r="M912" s="30"/>
      <c r="N912" s="26">
        <f t="shared" si="40"/>
        <v>0</v>
      </c>
      <c r="O912" s="26"/>
      <c r="P912" s="23"/>
      <c r="Q912" s="100"/>
      <c r="R912" s="100"/>
      <c r="S912" s="100"/>
      <c r="T912" s="100"/>
    </row>
    <row r="913" spans="2:20" s="9" customFormat="1" x14ac:dyDescent="0.25">
      <c r="B913" s="53"/>
      <c r="C913" s="17"/>
      <c r="D913" s="17"/>
      <c r="E913" s="17"/>
      <c r="F913" s="66"/>
      <c r="G913" s="17"/>
      <c r="H913" s="59"/>
      <c r="I913" s="17"/>
      <c r="J913" s="59"/>
      <c r="K913" s="28"/>
      <c r="L913" s="29"/>
      <c r="M913" s="30"/>
      <c r="N913" s="26">
        <f t="shared" si="40"/>
        <v>0</v>
      </c>
      <c r="O913" s="26"/>
      <c r="P913" s="23"/>
      <c r="Q913" s="100"/>
      <c r="R913" s="100"/>
      <c r="S913" s="100"/>
      <c r="T913" s="100"/>
    </row>
    <row r="914" spans="2:20" s="9" customFormat="1" x14ac:dyDescent="0.25">
      <c r="B914" s="53"/>
      <c r="C914" s="17"/>
      <c r="D914" s="17"/>
      <c r="E914" s="17"/>
      <c r="F914" s="66"/>
      <c r="G914" s="17"/>
      <c r="H914" s="59"/>
      <c r="I914" s="17"/>
      <c r="J914" s="59"/>
      <c r="K914" s="28"/>
      <c r="L914" s="29"/>
      <c r="M914" s="30"/>
      <c r="N914" s="26">
        <f t="shared" si="40"/>
        <v>0</v>
      </c>
      <c r="O914" s="26"/>
      <c r="P914" s="23"/>
      <c r="Q914" s="100"/>
      <c r="R914" s="100"/>
      <c r="S914" s="100"/>
      <c r="T914" s="100"/>
    </row>
    <row r="915" spans="2:20" s="9" customFormat="1" x14ac:dyDescent="0.25">
      <c r="B915" s="53"/>
      <c r="C915" s="17"/>
      <c r="D915" s="17"/>
      <c r="E915" s="17"/>
      <c r="F915" s="66"/>
      <c r="G915" s="17"/>
      <c r="H915" s="59"/>
      <c r="I915" s="17"/>
      <c r="J915" s="59"/>
      <c r="K915" s="28"/>
      <c r="L915" s="29"/>
      <c r="M915" s="30"/>
      <c r="N915" s="26">
        <f t="shared" si="40"/>
        <v>0</v>
      </c>
      <c r="O915" s="26"/>
      <c r="P915" s="23"/>
      <c r="Q915" s="100"/>
      <c r="R915" s="100"/>
      <c r="S915" s="100"/>
      <c r="T915" s="100"/>
    </row>
    <row r="916" spans="2:20" s="9" customFormat="1" x14ac:dyDescent="0.25">
      <c r="B916" s="53"/>
      <c r="C916" s="17"/>
      <c r="D916" s="17"/>
      <c r="E916" s="17"/>
      <c r="F916" s="66"/>
      <c r="G916" s="17"/>
      <c r="H916" s="59"/>
      <c r="I916" s="17"/>
      <c r="J916" s="59"/>
      <c r="K916" s="28"/>
      <c r="L916" s="29"/>
      <c r="M916" s="30"/>
      <c r="N916" s="26">
        <f t="shared" si="40"/>
        <v>0</v>
      </c>
      <c r="O916" s="26"/>
      <c r="P916" s="23"/>
      <c r="Q916" s="100"/>
      <c r="R916" s="100"/>
      <c r="S916" s="100"/>
      <c r="T916" s="100"/>
    </row>
    <row r="917" spans="2:20" s="9" customFormat="1" x14ac:dyDescent="0.25">
      <c r="B917" s="53"/>
      <c r="C917" s="17"/>
      <c r="D917" s="17"/>
      <c r="E917" s="17"/>
      <c r="F917" s="66"/>
      <c r="G917" s="17"/>
      <c r="H917" s="59"/>
      <c r="I917" s="17"/>
      <c r="J917" s="59"/>
      <c r="K917" s="28"/>
      <c r="L917" s="29"/>
      <c r="M917" s="30"/>
      <c r="N917" s="26">
        <f t="shared" si="40"/>
        <v>0</v>
      </c>
      <c r="O917" s="26"/>
      <c r="P917" s="23"/>
      <c r="Q917" s="100"/>
      <c r="R917" s="100"/>
      <c r="S917" s="100"/>
      <c r="T917" s="100"/>
    </row>
    <row r="918" spans="2:20" s="9" customFormat="1" x14ac:dyDescent="0.25">
      <c r="B918" s="53"/>
      <c r="C918" s="17"/>
      <c r="D918" s="17"/>
      <c r="E918" s="17"/>
      <c r="F918" s="66"/>
      <c r="G918" s="17"/>
      <c r="H918" s="59"/>
      <c r="I918" s="17"/>
      <c r="J918" s="59"/>
      <c r="K918" s="28"/>
      <c r="L918" s="29"/>
      <c r="M918" s="30"/>
      <c r="N918" s="26">
        <f t="shared" si="40"/>
        <v>0</v>
      </c>
      <c r="O918" s="26"/>
      <c r="P918" s="23"/>
      <c r="Q918" s="100"/>
      <c r="R918" s="100"/>
      <c r="S918" s="100"/>
      <c r="T918" s="100"/>
    </row>
    <row r="919" spans="2:20" s="9" customFormat="1" x14ac:dyDescent="0.25">
      <c r="B919" s="53"/>
      <c r="C919" s="17"/>
      <c r="D919" s="17"/>
      <c r="E919" s="17"/>
      <c r="F919" s="66"/>
      <c r="G919" s="17"/>
      <c r="H919" s="59"/>
      <c r="I919" s="17"/>
      <c r="J919" s="59"/>
      <c r="K919" s="28"/>
      <c r="L919" s="29"/>
      <c r="M919" s="30"/>
      <c r="N919" s="26">
        <f t="shared" si="40"/>
        <v>0</v>
      </c>
      <c r="O919" s="26"/>
      <c r="P919" s="23"/>
      <c r="Q919" s="100"/>
      <c r="R919" s="100"/>
      <c r="S919" s="100"/>
      <c r="T919" s="100"/>
    </row>
    <row r="920" spans="2:20" s="9" customFormat="1" x14ac:dyDescent="0.25">
      <c r="B920" s="53"/>
      <c r="C920" s="17"/>
      <c r="D920" s="17"/>
      <c r="E920" s="17"/>
      <c r="F920" s="66"/>
      <c r="G920" s="17"/>
      <c r="H920" s="59"/>
      <c r="I920" s="17"/>
      <c r="J920" s="59"/>
      <c r="K920" s="28"/>
      <c r="L920" s="29"/>
      <c r="M920" s="30"/>
      <c r="N920" s="26">
        <f t="shared" si="40"/>
        <v>0</v>
      </c>
      <c r="O920" s="26"/>
      <c r="P920" s="23"/>
      <c r="Q920" s="100"/>
      <c r="R920" s="100"/>
      <c r="S920" s="100"/>
      <c r="T920" s="100"/>
    </row>
    <row r="921" spans="2:20" s="9" customFormat="1" x14ac:dyDescent="0.25">
      <c r="B921" s="53"/>
      <c r="C921" s="17"/>
      <c r="D921" s="17"/>
      <c r="E921" s="17"/>
      <c r="F921" s="66"/>
      <c r="G921" s="17"/>
      <c r="H921" s="59"/>
      <c r="I921" s="17"/>
      <c r="J921" s="59"/>
      <c r="K921" s="28"/>
      <c r="L921" s="29"/>
      <c r="M921" s="30"/>
      <c r="N921" s="26">
        <f t="shared" si="40"/>
        <v>0</v>
      </c>
      <c r="O921" s="26"/>
      <c r="P921" s="23"/>
      <c r="Q921" s="100"/>
      <c r="R921" s="100"/>
      <c r="S921" s="100"/>
      <c r="T921" s="100"/>
    </row>
    <row r="922" spans="2:20" s="9" customFormat="1" x14ac:dyDescent="0.25">
      <c r="B922" s="53"/>
      <c r="C922" s="17"/>
      <c r="D922" s="17"/>
      <c r="E922" s="17"/>
      <c r="F922" s="66"/>
      <c r="G922" s="17"/>
      <c r="H922" s="59"/>
      <c r="I922" s="17"/>
      <c r="J922" s="59"/>
      <c r="K922" s="28"/>
      <c r="L922" s="29"/>
      <c r="M922" s="30"/>
      <c r="N922" s="26">
        <f t="shared" si="40"/>
        <v>0</v>
      </c>
      <c r="O922" s="26"/>
      <c r="P922" s="23"/>
      <c r="Q922" s="100"/>
      <c r="R922" s="100"/>
      <c r="S922" s="100"/>
      <c r="T922" s="100"/>
    </row>
    <row r="923" spans="2:20" s="9" customFormat="1" x14ac:dyDescent="0.25">
      <c r="B923" s="53"/>
      <c r="C923" s="17"/>
      <c r="D923" s="17"/>
      <c r="E923" s="17"/>
      <c r="F923" s="66"/>
      <c r="G923" s="17"/>
      <c r="H923" s="59"/>
      <c r="I923" s="17"/>
      <c r="J923" s="59"/>
      <c r="K923" s="28"/>
      <c r="L923" s="29"/>
      <c r="M923" s="30"/>
      <c r="N923" s="26">
        <f t="shared" si="40"/>
        <v>0</v>
      </c>
      <c r="O923" s="26"/>
      <c r="P923" s="23"/>
      <c r="Q923" s="100"/>
      <c r="R923" s="100"/>
      <c r="S923" s="100"/>
      <c r="T923" s="100"/>
    </row>
    <row r="924" spans="2:20" s="9" customFormat="1" x14ac:dyDescent="0.25">
      <c r="B924" s="53"/>
      <c r="C924" s="17"/>
      <c r="D924" s="17"/>
      <c r="E924" s="17"/>
      <c r="F924" s="66"/>
      <c r="G924" s="17"/>
      <c r="H924" s="59"/>
      <c r="I924" s="17"/>
      <c r="J924" s="59"/>
      <c r="K924" s="28"/>
      <c r="L924" s="29"/>
      <c r="M924" s="30"/>
      <c r="N924" s="26">
        <f t="shared" si="40"/>
        <v>0</v>
      </c>
      <c r="O924" s="26"/>
      <c r="P924" s="23"/>
      <c r="Q924" s="100"/>
      <c r="R924" s="100"/>
      <c r="S924" s="100"/>
      <c r="T924" s="100"/>
    </row>
    <row r="925" spans="2:20" s="9" customFormat="1" x14ac:dyDescent="0.25">
      <c r="B925" s="53"/>
      <c r="C925" s="17"/>
      <c r="D925" s="17"/>
      <c r="E925" s="17"/>
      <c r="F925" s="66"/>
      <c r="G925" s="17"/>
      <c r="H925" s="59"/>
      <c r="I925" s="17"/>
      <c r="J925" s="59"/>
      <c r="K925" s="28"/>
      <c r="L925" s="29"/>
      <c r="M925" s="30"/>
      <c r="N925" s="26">
        <f t="shared" si="40"/>
        <v>0</v>
      </c>
      <c r="O925" s="26"/>
      <c r="P925" s="23"/>
      <c r="Q925" s="100"/>
      <c r="R925" s="100"/>
      <c r="S925" s="100"/>
      <c r="T925" s="100"/>
    </row>
    <row r="926" spans="2:20" s="9" customFormat="1" x14ac:dyDescent="0.25">
      <c r="B926" s="53"/>
      <c r="C926" s="17"/>
      <c r="D926" s="17"/>
      <c r="E926" s="17"/>
      <c r="F926" s="66"/>
      <c r="G926" s="17"/>
      <c r="H926" s="59"/>
      <c r="I926" s="17"/>
      <c r="J926" s="59"/>
      <c r="K926" s="28"/>
      <c r="L926" s="29"/>
      <c r="M926" s="30"/>
      <c r="N926" s="26">
        <f t="shared" si="40"/>
        <v>0</v>
      </c>
      <c r="O926" s="26"/>
      <c r="P926" s="23"/>
      <c r="Q926" s="100"/>
      <c r="R926" s="100"/>
      <c r="S926" s="100"/>
      <c r="T926" s="100"/>
    </row>
    <row r="927" spans="2:20" s="9" customFormat="1" x14ac:dyDescent="0.25">
      <c r="B927" s="53"/>
      <c r="C927" s="17"/>
      <c r="D927" s="17"/>
      <c r="E927" s="17"/>
      <c r="F927" s="66"/>
      <c r="G927" s="17"/>
      <c r="H927" s="59"/>
      <c r="I927" s="17"/>
      <c r="J927" s="59"/>
      <c r="K927" s="28"/>
      <c r="L927" s="29"/>
      <c r="M927" s="30"/>
      <c r="N927" s="26">
        <f t="shared" si="40"/>
        <v>0</v>
      </c>
      <c r="O927" s="26"/>
      <c r="P927" s="23"/>
      <c r="Q927" s="100"/>
      <c r="R927" s="100"/>
      <c r="S927" s="100"/>
      <c r="T927" s="100"/>
    </row>
    <row r="928" spans="2:20" s="9" customFormat="1" x14ac:dyDescent="0.25">
      <c r="B928" s="53"/>
      <c r="C928" s="17"/>
      <c r="D928" s="17"/>
      <c r="E928" s="17"/>
      <c r="F928" s="66"/>
      <c r="G928" s="17"/>
      <c r="H928" s="59"/>
      <c r="I928" s="17"/>
      <c r="J928" s="59"/>
      <c r="K928" s="28"/>
      <c r="L928" s="29"/>
      <c r="M928" s="30"/>
      <c r="N928" s="26">
        <f t="shared" si="40"/>
        <v>0</v>
      </c>
      <c r="O928" s="26"/>
      <c r="P928" s="23"/>
      <c r="Q928" s="100"/>
      <c r="R928" s="100"/>
      <c r="S928" s="100"/>
      <c r="T928" s="100"/>
    </row>
    <row r="929" spans="2:20" s="9" customFormat="1" x14ac:dyDescent="0.25">
      <c r="B929" s="53"/>
      <c r="C929" s="17"/>
      <c r="D929" s="17"/>
      <c r="E929" s="17"/>
      <c r="F929" s="66"/>
      <c r="G929" s="17"/>
      <c r="H929" s="59"/>
      <c r="I929" s="17"/>
      <c r="J929" s="59"/>
      <c r="K929" s="28"/>
      <c r="L929" s="29"/>
      <c r="M929" s="30"/>
      <c r="N929" s="26">
        <f t="shared" si="40"/>
        <v>0</v>
      </c>
      <c r="O929" s="26"/>
      <c r="P929" s="23"/>
      <c r="Q929" s="100"/>
      <c r="R929" s="100"/>
      <c r="S929" s="100"/>
      <c r="T929" s="100"/>
    </row>
    <row r="930" spans="2:20" s="9" customFormat="1" x14ac:dyDescent="0.25">
      <c r="B930" s="53"/>
      <c r="C930" s="17"/>
      <c r="D930" s="17"/>
      <c r="E930" s="17"/>
      <c r="F930" s="66"/>
      <c r="G930" s="17"/>
      <c r="H930" s="59"/>
      <c r="I930" s="17"/>
      <c r="J930" s="59"/>
      <c r="K930" s="28"/>
      <c r="L930" s="29"/>
      <c r="M930" s="30"/>
      <c r="N930" s="26">
        <f t="shared" si="40"/>
        <v>0</v>
      </c>
      <c r="O930" s="26"/>
      <c r="P930" s="23"/>
      <c r="Q930" s="100"/>
      <c r="R930" s="100"/>
      <c r="S930" s="100"/>
      <c r="T930" s="100"/>
    </row>
    <row r="931" spans="2:20" s="9" customFormat="1" x14ac:dyDescent="0.25">
      <c r="B931" s="53"/>
      <c r="C931" s="17"/>
      <c r="D931" s="17"/>
      <c r="E931" s="17"/>
      <c r="F931" s="66"/>
      <c r="G931" s="17"/>
      <c r="H931" s="59"/>
      <c r="I931" s="17"/>
      <c r="J931" s="59"/>
      <c r="K931" s="28"/>
      <c r="L931" s="29"/>
      <c r="M931" s="30"/>
      <c r="N931" s="26">
        <f t="shared" si="40"/>
        <v>0</v>
      </c>
      <c r="O931" s="26"/>
      <c r="P931" s="23"/>
      <c r="Q931" s="100"/>
      <c r="R931" s="100"/>
      <c r="S931" s="100"/>
      <c r="T931" s="100"/>
    </row>
    <row r="932" spans="2:20" s="9" customFormat="1" x14ac:dyDescent="0.25">
      <c r="B932" s="53"/>
      <c r="C932" s="17"/>
      <c r="D932" s="17"/>
      <c r="E932" s="17"/>
      <c r="F932" s="66"/>
      <c r="G932" s="17"/>
      <c r="H932" s="59"/>
      <c r="I932" s="17"/>
      <c r="J932" s="59"/>
      <c r="K932" s="28"/>
      <c r="L932" s="29"/>
      <c r="M932" s="30"/>
      <c r="N932" s="26">
        <f t="shared" si="40"/>
        <v>0</v>
      </c>
      <c r="O932" s="26"/>
      <c r="P932" s="23"/>
      <c r="Q932" s="100"/>
      <c r="R932" s="100"/>
      <c r="S932" s="100"/>
      <c r="T932" s="100"/>
    </row>
    <row r="933" spans="2:20" s="9" customFormat="1" x14ac:dyDescent="0.25">
      <c r="C933" s="17"/>
      <c r="D933" s="17"/>
      <c r="E933" s="17"/>
      <c r="F933" s="66"/>
      <c r="G933" s="17"/>
      <c r="H933" s="59"/>
      <c r="I933" s="17"/>
      <c r="J933" s="59"/>
      <c r="K933" s="28"/>
      <c r="L933" s="29"/>
      <c r="M933" s="30"/>
      <c r="N933" s="26">
        <f t="shared" si="40"/>
        <v>0</v>
      </c>
      <c r="O933" s="26"/>
      <c r="P933" s="23"/>
      <c r="Q933" s="100"/>
      <c r="R933" s="100"/>
      <c r="S933" s="100"/>
      <c r="T933" s="100"/>
    </row>
    <row r="934" spans="2:20" s="9" customFormat="1" x14ac:dyDescent="0.25">
      <c r="C934" s="17"/>
      <c r="D934" s="17"/>
      <c r="E934" s="17"/>
      <c r="F934" s="66"/>
      <c r="G934" s="17"/>
      <c r="H934" s="59"/>
      <c r="I934" s="17"/>
      <c r="J934" s="59"/>
      <c r="K934" s="28"/>
      <c r="L934" s="29"/>
      <c r="M934" s="30"/>
      <c r="N934" s="26">
        <f t="shared" si="40"/>
        <v>0</v>
      </c>
      <c r="O934" s="26"/>
      <c r="P934" s="23"/>
      <c r="Q934" s="100"/>
      <c r="R934" s="100"/>
      <c r="S934" s="100"/>
      <c r="T934" s="100"/>
    </row>
    <row r="935" spans="2:20" s="9" customFormat="1" x14ac:dyDescent="0.25">
      <c r="C935" s="17"/>
      <c r="D935" s="17"/>
      <c r="E935" s="17"/>
      <c r="F935" s="66"/>
      <c r="G935" s="17"/>
      <c r="H935" s="59"/>
      <c r="I935" s="17"/>
      <c r="J935" s="59"/>
      <c r="K935" s="28"/>
      <c r="L935" s="29"/>
      <c r="M935" s="30"/>
      <c r="N935" s="26">
        <f t="shared" si="40"/>
        <v>0</v>
      </c>
      <c r="O935" s="26"/>
      <c r="P935" s="23"/>
      <c r="Q935" s="100"/>
      <c r="R935" s="100"/>
      <c r="S935" s="100"/>
      <c r="T935" s="100"/>
    </row>
    <row r="936" spans="2:20" s="9" customFormat="1" x14ac:dyDescent="0.25">
      <c r="C936" s="17"/>
      <c r="D936" s="17"/>
      <c r="E936" s="17"/>
      <c r="F936" s="66"/>
      <c r="G936" s="17"/>
      <c r="H936" s="59"/>
      <c r="I936" s="17"/>
      <c r="J936" s="59"/>
      <c r="K936" s="28"/>
      <c r="L936" s="29"/>
      <c r="M936" s="30"/>
      <c r="N936" s="26">
        <f t="shared" si="40"/>
        <v>0</v>
      </c>
      <c r="O936" s="26"/>
      <c r="P936" s="23"/>
      <c r="Q936" s="100"/>
      <c r="R936" s="100"/>
      <c r="S936" s="100"/>
      <c r="T936" s="100"/>
    </row>
    <row r="937" spans="2:20" s="9" customFormat="1" x14ac:dyDescent="0.25">
      <c r="C937" s="17"/>
      <c r="D937" s="17"/>
      <c r="E937" s="17"/>
      <c r="F937" s="66"/>
      <c r="G937" s="17"/>
      <c r="H937" s="59"/>
      <c r="I937" s="17"/>
      <c r="J937" s="59"/>
      <c r="K937" s="28"/>
      <c r="L937" s="29"/>
      <c r="M937" s="30"/>
      <c r="N937" s="26">
        <f t="shared" si="40"/>
        <v>0</v>
      </c>
      <c r="O937" s="26"/>
      <c r="P937" s="23"/>
      <c r="Q937" s="100"/>
      <c r="R937" s="100"/>
      <c r="S937" s="100"/>
      <c r="T937" s="100"/>
    </row>
    <row r="938" spans="2:20" s="9" customFormat="1" x14ac:dyDescent="0.25">
      <c r="C938" s="17"/>
      <c r="D938" s="17"/>
      <c r="E938" s="17"/>
      <c r="F938" s="66"/>
      <c r="G938" s="17"/>
      <c r="H938" s="59"/>
      <c r="I938" s="17"/>
      <c r="J938" s="59"/>
      <c r="K938" s="28"/>
      <c r="L938" s="29"/>
      <c r="M938" s="30"/>
      <c r="N938" s="26">
        <f t="shared" si="40"/>
        <v>0</v>
      </c>
      <c r="O938" s="26"/>
      <c r="P938" s="23"/>
      <c r="Q938" s="100"/>
      <c r="R938" s="100"/>
      <c r="S938" s="100"/>
      <c r="T938" s="100"/>
    </row>
    <row r="939" spans="2:20" s="9" customFormat="1" x14ac:dyDescent="0.25">
      <c r="C939" s="17"/>
      <c r="D939" s="17"/>
      <c r="E939" s="17"/>
      <c r="F939" s="66"/>
      <c r="G939" s="17"/>
      <c r="H939" s="59"/>
      <c r="I939" s="17"/>
      <c r="J939" s="59"/>
      <c r="K939" s="28"/>
      <c r="L939" s="29"/>
      <c r="M939" s="30"/>
      <c r="N939" s="26">
        <f t="shared" si="40"/>
        <v>0</v>
      </c>
      <c r="O939" s="26"/>
      <c r="P939" s="23"/>
      <c r="Q939" s="100"/>
      <c r="R939" s="100"/>
      <c r="S939" s="100"/>
      <c r="T939" s="100"/>
    </row>
    <row r="940" spans="2:20" s="9" customFormat="1" x14ac:dyDescent="0.25">
      <c r="C940" s="17"/>
      <c r="D940" s="17"/>
      <c r="E940" s="17"/>
      <c r="F940" s="66"/>
      <c r="G940" s="17"/>
      <c r="H940" s="59"/>
      <c r="I940" s="17"/>
      <c r="J940" s="59"/>
      <c r="K940" s="28"/>
      <c r="L940" s="29"/>
      <c r="M940" s="30"/>
      <c r="N940" s="26">
        <f t="shared" si="40"/>
        <v>0</v>
      </c>
      <c r="O940" s="26"/>
      <c r="P940" s="23"/>
      <c r="Q940" s="100"/>
      <c r="R940" s="100"/>
      <c r="S940" s="100"/>
      <c r="T940" s="100"/>
    </row>
    <row r="941" spans="2:20" s="9" customFormat="1" x14ac:dyDescent="0.25">
      <c r="C941" s="17"/>
      <c r="D941" s="17"/>
      <c r="E941" s="17"/>
      <c r="F941" s="66"/>
      <c r="G941" s="17"/>
      <c r="H941" s="59"/>
      <c r="I941" s="17"/>
      <c r="J941" s="59"/>
      <c r="K941" s="28"/>
      <c r="L941" s="29"/>
      <c r="M941" s="30"/>
      <c r="N941" s="26">
        <f t="shared" si="40"/>
        <v>0</v>
      </c>
      <c r="O941" s="26"/>
      <c r="P941" s="23"/>
      <c r="Q941" s="100"/>
      <c r="R941" s="100"/>
      <c r="S941" s="100"/>
      <c r="T941" s="100"/>
    </row>
    <row r="942" spans="2:20" s="9" customFormat="1" x14ac:dyDescent="0.25">
      <c r="C942" s="17"/>
      <c r="D942" s="17"/>
      <c r="E942" s="17"/>
      <c r="F942" s="66"/>
      <c r="G942" s="17"/>
      <c r="H942" s="59"/>
      <c r="I942" s="17"/>
      <c r="J942" s="59"/>
      <c r="K942" s="28"/>
      <c r="L942" s="29"/>
      <c r="M942" s="30"/>
      <c r="N942" s="26">
        <f t="shared" si="40"/>
        <v>0</v>
      </c>
      <c r="O942" s="26"/>
      <c r="P942" s="23"/>
      <c r="Q942" s="100"/>
      <c r="R942" s="100"/>
      <c r="S942" s="100"/>
      <c r="T942" s="100"/>
    </row>
    <row r="943" spans="2:20" s="9" customFormat="1" x14ac:dyDescent="0.25">
      <c r="C943" s="17"/>
      <c r="D943" s="17"/>
      <c r="E943" s="17"/>
      <c r="F943" s="66"/>
      <c r="G943" s="17"/>
      <c r="H943" s="59"/>
      <c r="I943" s="17"/>
      <c r="J943" s="59"/>
      <c r="K943" s="28"/>
      <c r="L943" s="29"/>
      <c r="M943" s="30"/>
      <c r="N943" s="26">
        <f t="shared" ref="N943:N1006" si="41">+M943*K943</f>
        <v>0</v>
      </c>
      <c r="O943" s="26"/>
      <c r="P943" s="23"/>
      <c r="Q943" s="100"/>
      <c r="R943" s="100"/>
      <c r="S943" s="100"/>
      <c r="T943" s="100"/>
    </row>
    <row r="944" spans="2:20" s="9" customFormat="1" x14ac:dyDescent="0.25">
      <c r="C944" s="17"/>
      <c r="D944" s="17"/>
      <c r="E944" s="17"/>
      <c r="F944" s="66"/>
      <c r="G944" s="17"/>
      <c r="H944" s="59"/>
      <c r="I944" s="17"/>
      <c r="J944" s="59"/>
      <c r="K944" s="28"/>
      <c r="L944" s="29"/>
      <c r="M944" s="30"/>
      <c r="N944" s="26">
        <f t="shared" si="41"/>
        <v>0</v>
      </c>
      <c r="O944" s="26"/>
      <c r="P944" s="23"/>
      <c r="Q944" s="100"/>
      <c r="R944" s="100"/>
      <c r="S944" s="100"/>
      <c r="T944" s="100"/>
    </row>
    <row r="945" spans="3:20" s="9" customFormat="1" x14ac:dyDescent="0.25">
      <c r="C945" s="17"/>
      <c r="D945" s="17"/>
      <c r="E945" s="17"/>
      <c r="F945" s="66"/>
      <c r="G945" s="17"/>
      <c r="H945" s="59"/>
      <c r="I945" s="17"/>
      <c r="J945" s="59"/>
      <c r="K945" s="28"/>
      <c r="L945" s="29"/>
      <c r="M945" s="30"/>
      <c r="N945" s="26">
        <f t="shared" si="41"/>
        <v>0</v>
      </c>
      <c r="O945" s="26"/>
      <c r="P945" s="23"/>
      <c r="Q945" s="100"/>
      <c r="R945" s="100"/>
      <c r="S945" s="100"/>
      <c r="T945" s="100"/>
    </row>
    <row r="946" spans="3:20" s="9" customFormat="1" x14ac:dyDescent="0.25">
      <c r="C946" s="17"/>
      <c r="D946" s="17"/>
      <c r="E946" s="17"/>
      <c r="F946" s="66"/>
      <c r="G946" s="17"/>
      <c r="H946" s="59"/>
      <c r="I946" s="17"/>
      <c r="J946" s="59"/>
      <c r="K946" s="28"/>
      <c r="L946" s="29"/>
      <c r="M946" s="30"/>
      <c r="N946" s="26">
        <f t="shared" si="41"/>
        <v>0</v>
      </c>
      <c r="O946" s="26"/>
      <c r="P946" s="23"/>
      <c r="Q946" s="100"/>
      <c r="R946" s="100"/>
      <c r="S946" s="100"/>
      <c r="T946" s="100"/>
    </row>
    <row r="947" spans="3:20" s="9" customFormat="1" x14ac:dyDescent="0.25">
      <c r="C947" s="17"/>
      <c r="D947" s="17"/>
      <c r="E947" s="17"/>
      <c r="F947" s="66"/>
      <c r="G947" s="17"/>
      <c r="H947" s="59"/>
      <c r="I947" s="17"/>
      <c r="J947" s="59"/>
      <c r="K947" s="28"/>
      <c r="L947" s="29"/>
      <c r="M947" s="30"/>
      <c r="N947" s="26">
        <f t="shared" si="41"/>
        <v>0</v>
      </c>
      <c r="O947" s="26"/>
      <c r="P947" s="23"/>
      <c r="Q947" s="100"/>
      <c r="R947" s="100"/>
      <c r="S947" s="100"/>
      <c r="T947" s="100"/>
    </row>
    <row r="948" spans="3:20" s="9" customFormat="1" x14ac:dyDescent="0.25">
      <c r="C948" s="17"/>
      <c r="D948" s="17"/>
      <c r="E948" s="17"/>
      <c r="F948" s="66"/>
      <c r="G948" s="17"/>
      <c r="H948" s="59"/>
      <c r="I948" s="17"/>
      <c r="J948" s="59"/>
      <c r="K948" s="28"/>
      <c r="L948" s="29"/>
      <c r="M948" s="30"/>
      <c r="N948" s="26">
        <f t="shared" si="41"/>
        <v>0</v>
      </c>
      <c r="O948" s="26"/>
      <c r="P948" s="23"/>
      <c r="Q948" s="100"/>
      <c r="R948" s="100"/>
      <c r="S948" s="100"/>
      <c r="T948" s="100"/>
    </row>
    <row r="949" spans="3:20" s="9" customFormat="1" x14ac:dyDescent="0.25">
      <c r="C949" s="17"/>
      <c r="D949" s="17"/>
      <c r="E949" s="17"/>
      <c r="F949" s="66"/>
      <c r="G949" s="17"/>
      <c r="H949" s="59"/>
      <c r="I949" s="17"/>
      <c r="J949" s="59"/>
      <c r="K949" s="28"/>
      <c r="L949" s="29"/>
      <c r="M949" s="30"/>
      <c r="N949" s="26">
        <f t="shared" si="41"/>
        <v>0</v>
      </c>
      <c r="O949" s="26"/>
      <c r="P949" s="23"/>
      <c r="Q949" s="100"/>
      <c r="R949" s="100"/>
      <c r="S949" s="100"/>
      <c r="T949" s="100"/>
    </row>
    <row r="950" spans="3:20" s="9" customFormat="1" x14ac:dyDescent="0.25">
      <c r="C950" s="17"/>
      <c r="D950" s="17"/>
      <c r="E950" s="17"/>
      <c r="F950" s="66"/>
      <c r="G950" s="17"/>
      <c r="H950" s="59"/>
      <c r="I950" s="17"/>
      <c r="J950" s="59"/>
      <c r="K950" s="28"/>
      <c r="L950" s="29"/>
      <c r="M950" s="30"/>
      <c r="N950" s="26">
        <f t="shared" si="41"/>
        <v>0</v>
      </c>
      <c r="O950" s="26"/>
      <c r="P950" s="23"/>
      <c r="Q950" s="100"/>
      <c r="R950" s="100"/>
      <c r="S950" s="100"/>
      <c r="T950" s="100"/>
    </row>
    <row r="951" spans="3:20" s="9" customFormat="1" x14ac:dyDescent="0.25">
      <c r="C951" s="17"/>
      <c r="D951" s="17"/>
      <c r="E951" s="17"/>
      <c r="F951" s="66"/>
      <c r="G951" s="17"/>
      <c r="H951" s="59"/>
      <c r="I951" s="17"/>
      <c r="J951" s="59"/>
      <c r="K951" s="28"/>
      <c r="L951" s="29"/>
      <c r="M951" s="30"/>
      <c r="N951" s="26">
        <f t="shared" si="41"/>
        <v>0</v>
      </c>
      <c r="O951" s="26"/>
      <c r="P951" s="23"/>
      <c r="Q951" s="100"/>
      <c r="R951" s="100"/>
      <c r="S951" s="100"/>
      <c r="T951" s="100"/>
    </row>
    <row r="952" spans="3:20" s="9" customFormat="1" x14ac:dyDescent="0.25">
      <c r="C952" s="17"/>
      <c r="D952" s="17"/>
      <c r="E952" s="17"/>
      <c r="F952" s="66"/>
      <c r="G952" s="17"/>
      <c r="H952" s="59"/>
      <c r="I952" s="17"/>
      <c r="J952" s="59"/>
      <c r="K952" s="28"/>
      <c r="L952" s="29"/>
      <c r="M952" s="30"/>
      <c r="N952" s="26">
        <f t="shared" si="41"/>
        <v>0</v>
      </c>
      <c r="O952" s="26"/>
      <c r="P952" s="23"/>
      <c r="Q952" s="100"/>
      <c r="R952" s="100"/>
      <c r="S952" s="100"/>
      <c r="T952" s="100"/>
    </row>
    <row r="953" spans="3:20" s="9" customFormat="1" x14ac:dyDescent="0.25">
      <c r="C953" s="17"/>
      <c r="D953" s="17"/>
      <c r="E953" s="17"/>
      <c r="F953" s="66"/>
      <c r="G953" s="17"/>
      <c r="H953" s="59"/>
      <c r="I953" s="17"/>
      <c r="J953" s="59"/>
      <c r="K953" s="28"/>
      <c r="L953" s="29"/>
      <c r="M953" s="30"/>
      <c r="N953" s="26">
        <f t="shared" si="41"/>
        <v>0</v>
      </c>
      <c r="O953" s="26"/>
      <c r="P953" s="23"/>
      <c r="Q953" s="100"/>
      <c r="R953" s="100"/>
      <c r="S953" s="100"/>
      <c r="T953" s="100"/>
    </row>
    <row r="954" spans="3:20" s="9" customFormat="1" x14ac:dyDescent="0.25">
      <c r="C954" s="17"/>
      <c r="D954" s="17"/>
      <c r="E954" s="17"/>
      <c r="F954" s="66"/>
      <c r="G954" s="17"/>
      <c r="H954" s="59"/>
      <c r="I954" s="17"/>
      <c r="J954" s="59"/>
      <c r="K954" s="28"/>
      <c r="L954" s="29"/>
      <c r="M954" s="30"/>
      <c r="N954" s="26">
        <f t="shared" si="41"/>
        <v>0</v>
      </c>
      <c r="O954" s="26"/>
      <c r="P954" s="23"/>
      <c r="Q954" s="100"/>
      <c r="R954" s="100"/>
      <c r="S954" s="100"/>
      <c r="T954" s="100"/>
    </row>
    <row r="955" spans="3:20" s="9" customFormat="1" x14ac:dyDescent="0.25">
      <c r="C955" s="17"/>
      <c r="D955" s="17"/>
      <c r="E955" s="17"/>
      <c r="F955" s="66"/>
      <c r="G955" s="17"/>
      <c r="H955" s="59"/>
      <c r="I955" s="17"/>
      <c r="J955" s="59"/>
      <c r="K955" s="28"/>
      <c r="L955" s="29"/>
      <c r="M955" s="30"/>
      <c r="N955" s="26">
        <f t="shared" si="41"/>
        <v>0</v>
      </c>
      <c r="O955" s="26"/>
      <c r="P955" s="23"/>
      <c r="Q955" s="100"/>
      <c r="R955" s="100"/>
      <c r="S955" s="100"/>
      <c r="T955" s="100"/>
    </row>
    <row r="956" spans="3:20" s="9" customFormat="1" x14ac:dyDescent="0.25">
      <c r="C956" s="17"/>
      <c r="D956" s="17"/>
      <c r="E956" s="17"/>
      <c r="F956" s="66"/>
      <c r="G956" s="17"/>
      <c r="H956" s="59"/>
      <c r="I956" s="17"/>
      <c r="J956" s="59"/>
      <c r="K956" s="28"/>
      <c r="L956" s="29"/>
      <c r="M956" s="30"/>
      <c r="N956" s="26">
        <f t="shared" si="41"/>
        <v>0</v>
      </c>
      <c r="O956" s="26"/>
      <c r="P956" s="23"/>
      <c r="Q956" s="100"/>
      <c r="R956" s="100"/>
      <c r="S956" s="100"/>
      <c r="T956" s="100"/>
    </row>
    <row r="957" spans="3:20" s="9" customFormat="1" x14ac:dyDescent="0.25">
      <c r="C957" s="17"/>
      <c r="D957" s="17"/>
      <c r="E957" s="17"/>
      <c r="F957" s="66"/>
      <c r="G957" s="17"/>
      <c r="H957" s="59"/>
      <c r="I957" s="17"/>
      <c r="J957" s="59"/>
      <c r="K957" s="28"/>
      <c r="L957" s="29"/>
      <c r="M957" s="30"/>
      <c r="N957" s="26">
        <f t="shared" si="41"/>
        <v>0</v>
      </c>
      <c r="O957" s="26"/>
      <c r="P957" s="23"/>
      <c r="Q957" s="100"/>
      <c r="R957" s="100"/>
      <c r="S957" s="100"/>
      <c r="T957" s="100"/>
    </row>
    <row r="958" spans="3:20" s="9" customFormat="1" x14ac:dyDescent="0.25">
      <c r="C958" s="17"/>
      <c r="D958" s="17"/>
      <c r="E958" s="17"/>
      <c r="F958" s="66"/>
      <c r="G958" s="17"/>
      <c r="H958" s="59"/>
      <c r="I958" s="17"/>
      <c r="J958" s="59"/>
      <c r="K958" s="28"/>
      <c r="L958" s="29"/>
      <c r="M958" s="30"/>
      <c r="N958" s="26">
        <f t="shared" si="41"/>
        <v>0</v>
      </c>
      <c r="O958" s="26"/>
      <c r="P958" s="23"/>
      <c r="Q958" s="100"/>
      <c r="R958" s="100"/>
      <c r="S958" s="100"/>
      <c r="T958" s="100"/>
    </row>
    <row r="959" spans="3:20" s="9" customFormat="1" x14ac:dyDescent="0.25">
      <c r="C959" s="17"/>
      <c r="D959" s="17"/>
      <c r="E959" s="17"/>
      <c r="F959" s="66"/>
      <c r="G959" s="17"/>
      <c r="H959" s="59"/>
      <c r="I959" s="17"/>
      <c r="J959" s="59"/>
      <c r="K959" s="28"/>
      <c r="L959" s="29"/>
      <c r="M959" s="30"/>
      <c r="N959" s="26">
        <f t="shared" si="41"/>
        <v>0</v>
      </c>
      <c r="O959" s="26"/>
      <c r="P959" s="23"/>
      <c r="Q959" s="100"/>
      <c r="R959" s="100"/>
      <c r="S959" s="100"/>
      <c r="T959" s="100"/>
    </row>
    <row r="960" spans="3:20" s="9" customFormat="1" x14ac:dyDescent="0.25">
      <c r="C960" s="17"/>
      <c r="D960" s="17"/>
      <c r="E960" s="17"/>
      <c r="F960" s="66"/>
      <c r="G960" s="17"/>
      <c r="H960" s="59"/>
      <c r="I960" s="17"/>
      <c r="J960" s="59"/>
      <c r="K960" s="28"/>
      <c r="L960" s="29"/>
      <c r="M960" s="30"/>
      <c r="N960" s="26">
        <f t="shared" si="41"/>
        <v>0</v>
      </c>
      <c r="O960" s="26"/>
      <c r="P960" s="23"/>
      <c r="Q960" s="100"/>
      <c r="R960" s="100"/>
      <c r="S960" s="100"/>
      <c r="T960" s="100"/>
    </row>
    <row r="961" spans="3:20" s="9" customFormat="1" x14ac:dyDescent="0.25">
      <c r="C961" s="17"/>
      <c r="D961" s="17"/>
      <c r="E961" s="17"/>
      <c r="F961" s="66"/>
      <c r="G961" s="17"/>
      <c r="H961" s="59"/>
      <c r="I961" s="17"/>
      <c r="J961" s="59"/>
      <c r="K961" s="28"/>
      <c r="L961" s="29"/>
      <c r="M961" s="30"/>
      <c r="N961" s="26">
        <f t="shared" si="41"/>
        <v>0</v>
      </c>
      <c r="O961" s="26"/>
      <c r="P961" s="23"/>
      <c r="Q961" s="100"/>
      <c r="R961" s="100"/>
      <c r="S961" s="100"/>
      <c r="T961" s="100"/>
    </row>
    <row r="962" spans="3:20" s="9" customFormat="1" x14ac:dyDescent="0.25">
      <c r="C962" s="17"/>
      <c r="D962" s="17"/>
      <c r="E962" s="17"/>
      <c r="F962" s="66"/>
      <c r="G962" s="17"/>
      <c r="H962" s="59"/>
      <c r="I962" s="17"/>
      <c r="J962" s="59"/>
      <c r="K962" s="28"/>
      <c r="L962" s="29"/>
      <c r="M962" s="30"/>
      <c r="N962" s="26">
        <f t="shared" si="41"/>
        <v>0</v>
      </c>
      <c r="O962" s="26"/>
      <c r="P962" s="23"/>
      <c r="Q962" s="100"/>
      <c r="R962" s="100"/>
      <c r="S962" s="100"/>
      <c r="T962" s="100"/>
    </row>
    <row r="963" spans="3:20" s="9" customFormat="1" x14ac:dyDescent="0.25">
      <c r="C963" s="17"/>
      <c r="D963" s="17"/>
      <c r="E963" s="17"/>
      <c r="F963" s="66"/>
      <c r="G963" s="17"/>
      <c r="H963" s="59"/>
      <c r="I963" s="17"/>
      <c r="J963" s="59"/>
      <c r="K963" s="28"/>
      <c r="L963" s="29"/>
      <c r="M963" s="30"/>
      <c r="N963" s="26">
        <f t="shared" si="41"/>
        <v>0</v>
      </c>
      <c r="O963" s="26"/>
      <c r="P963" s="23"/>
      <c r="Q963" s="100"/>
      <c r="R963" s="100"/>
      <c r="S963" s="100"/>
      <c r="T963" s="100"/>
    </row>
    <row r="964" spans="3:20" s="9" customFormat="1" x14ac:dyDescent="0.25">
      <c r="C964" s="17"/>
      <c r="D964" s="17"/>
      <c r="E964" s="17"/>
      <c r="F964" s="66"/>
      <c r="G964" s="17"/>
      <c r="H964" s="59"/>
      <c r="I964" s="17"/>
      <c r="J964" s="59"/>
      <c r="K964" s="28"/>
      <c r="L964" s="29"/>
      <c r="M964" s="30"/>
      <c r="N964" s="26">
        <f t="shared" si="41"/>
        <v>0</v>
      </c>
      <c r="O964" s="26"/>
      <c r="P964" s="23"/>
      <c r="Q964" s="100"/>
      <c r="R964" s="100"/>
      <c r="S964" s="100"/>
      <c r="T964" s="100"/>
    </row>
    <row r="965" spans="3:20" s="9" customFormat="1" x14ac:dyDescent="0.25">
      <c r="C965" s="17"/>
      <c r="D965" s="17"/>
      <c r="E965" s="17"/>
      <c r="F965" s="66"/>
      <c r="G965" s="17"/>
      <c r="H965" s="59"/>
      <c r="I965" s="17"/>
      <c r="J965" s="59"/>
      <c r="K965" s="28"/>
      <c r="L965" s="29"/>
      <c r="M965" s="30"/>
      <c r="N965" s="26">
        <f t="shared" si="41"/>
        <v>0</v>
      </c>
      <c r="O965" s="26"/>
      <c r="P965" s="23"/>
      <c r="Q965" s="100"/>
      <c r="R965" s="100"/>
      <c r="S965" s="100"/>
      <c r="T965" s="100"/>
    </row>
    <row r="966" spans="3:20" s="9" customFormat="1" x14ac:dyDescent="0.25">
      <c r="C966" s="17"/>
      <c r="D966" s="17"/>
      <c r="E966" s="17"/>
      <c r="F966" s="66"/>
      <c r="G966" s="17"/>
      <c r="H966" s="59"/>
      <c r="I966" s="17"/>
      <c r="J966" s="59"/>
      <c r="K966" s="28"/>
      <c r="L966" s="29"/>
      <c r="M966" s="30"/>
      <c r="N966" s="26">
        <f t="shared" si="41"/>
        <v>0</v>
      </c>
      <c r="O966" s="26"/>
      <c r="P966" s="23"/>
      <c r="Q966" s="100"/>
      <c r="R966" s="100"/>
      <c r="S966" s="100"/>
      <c r="T966" s="100"/>
    </row>
    <row r="967" spans="3:20" s="9" customFormat="1" x14ac:dyDescent="0.25">
      <c r="C967" s="17"/>
      <c r="D967" s="17"/>
      <c r="E967" s="17"/>
      <c r="F967" s="66"/>
      <c r="G967" s="17"/>
      <c r="H967" s="59"/>
      <c r="I967" s="17"/>
      <c r="J967" s="59"/>
      <c r="K967" s="28"/>
      <c r="L967" s="29"/>
      <c r="M967" s="30"/>
      <c r="N967" s="26">
        <f t="shared" si="41"/>
        <v>0</v>
      </c>
      <c r="O967" s="26"/>
      <c r="P967" s="23"/>
      <c r="Q967" s="100"/>
      <c r="R967" s="100"/>
      <c r="S967" s="100"/>
      <c r="T967" s="100"/>
    </row>
    <row r="968" spans="3:20" s="9" customFormat="1" x14ac:dyDescent="0.25">
      <c r="C968" s="17"/>
      <c r="D968" s="17"/>
      <c r="E968" s="17"/>
      <c r="F968" s="66"/>
      <c r="G968" s="17"/>
      <c r="H968" s="59"/>
      <c r="I968" s="17"/>
      <c r="J968" s="59"/>
      <c r="K968" s="28"/>
      <c r="L968" s="29"/>
      <c r="M968" s="30"/>
      <c r="N968" s="26">
        <f t="shared" si="41"/>
        <v>0</v>
      </c>
      <c r="O968" s="26"/>
      <c r="P968" s="23"/>
      <c r="Q968" s="100"/>
      <c r="R968" s="100"/>
      <c r="S968" s="100"/>
      <c r="T968" s="100"/>
    </row>
    <row r="969" spans="3:20" s="9" customFormat="1" x14ac:dyDescent="0.25">
      <c r="C969" s="17"/>
      <c r="D969" s="17"/>
      <c r="E969" s="17"/>
      <c r="F969" s="66"/>
      <c r="G969" s="17"/>
      <c r="H969" s="59"/>
      <c r="I969" s="17"/>
      <c r="J969" s="59"/>
      <c r="K969" s="28"/>
      <c r="L969" s="29"/>
      <c r="M969" s="30"/>
      <c r="N969" s="26">
        <f t="shared" si="41"/>
        <v>0</v>
      </c>
      <c r="O969" s="26"/>
      <c r="P969" s="23"/>
      <c r="Q969" s="100"/>
      <c r="R969" s="100"/>
      <c r="S969" s="100"/>
      <c r="T969" s="100"/>
    </row>
    <row r="970" spans="3:20" s="9" customFormat="1" x14ac:dyDescent="0.25">
      <c r="C970" s="17"/>
      <c r="D970" s="17"/>
      <c r="E970" s="17"/>
      <c r="F970" s="66"/>
      <c r="G970" s="17"/>
      <c r="H970" s="59"/>
      <c r="I970" s="17"/>
      <c r="J970" s="59"/>
      <c r="K970" s="28"/>
      <c r="L970" s="29"/>
      <c r="M970" s="30"/>
      <c r="N970" s="26">
        <f t="shared" si="41"/>
        <v>0</v>
      </c>
      <c r="O970" s="26"/>
      <c r="P970" s="23"/>
      <c r="Q970" s="100"/>
      <c r="R970" s="100"/>
      <c r="S970" s="100"/>
      <c r="T970" s="100"/>
    </row>
    <row r="971" spans="3:20" s="9" customFormat="1" x14ac:dyDescent="0.25">
      <c r="C971" s="17"/>
      <c r="D971" s="17"/>
      <c r="E971" s="17"/>
      <c r="F971" s="66"/>
      <c r="G971" s="17"/>
      <c r="H971" s="59"/>
      <c r="I971" s="17"/>
      <c r="J971" s="59"/>
      <c r="K971" s="28"/>
      <c r="L971" s="29"/>
      <c r="M971" s="30"/>
      <c r="N971" s="26">
        <f t="shared" si="41"/>
        <v>0</v>
      </c>
      <c r="O971" s="26"/>
      <c r="P971" s="23"/>
      <c r="Q971" s="100"/>
      <c r="R971" s="100"/>
      <c r="S971" s="100"/>
      <c r="T971" s="100"/>
    </row>
    <row r="972" spans="3:20" s="9" customFormat="1" x14ac:dyDescent="0.25">
      <c r="C972" s="17"/>
      <c r="D972" s="17"/>
      <c r="E972" s="17"/>
      <c r="F972" s="66"/>
      <c r="G972" s="17"/>
      <c r="H972" s="59"/>
      <c r="I972" s="17"/>
      <c r="J972" s="59"/>
      <c r="K972" s="28"/>
      <c r="L972" s="29"/>
      <c r="M972" s="30"/>
      <c r="N972" s="26">
        <f t="shared" si="41"/>
        <v>0</v>
      </c>
      <c r="O972" s="26"/>
      <c r="P972" s="23"/>
      <c r="Q972" s="100"/>
      <c r="R972" s="100"/>
      <c r="S972" s="100"/>
      <c r="T972" s="100"/>
    </row>
    <row r="973" spans="3:20" s="9" customFormat="1" x14ac:dyDescent="0.25">
      <c r="C973" s="17"/>
      <c r="D973" s="17"/>
      <c r="E973" s="17"/>
      <c r="F973" s="66"/>
      <c r="G973" s="17"/>
      <c r="H973" s="59"/>
      <c r="I973" s="17"/>
      <c r="J973" s="59"/>
      <c r="K973" s="28"/>
      <c r="L973" s="29"/>
      <c r="M973" s="30"/>
      <c r="N973" s="26">
        <f t="shared" si="41"/>
        <v>0</v>
      </c>
      <c r="O973" s="26"/>
      <c r="P973" s="23"/>
      <c r="Q973" s="100"/>
      <c r="R973" s="100"/>
      <c r="S973" s="100"/>
      <c r="T973" s="100"/>
    </row>
    <row r="974" spans="3:20" s="9" customFormat="1" x14ac:dyDescent="0.25">
      <c r="C974" s="17"/>
      <c r="D974" s="17"/>
      <c r="E974" s="17"/>
      <c r="F974" s="66"/>
      <c r="G974" s="17"/>
      <c r="H974" s="59"/>
      <c r="I974" s="17"/>
      <c r="J974" s="59"/>
      <c r="K974" s="28"/>
      <c r="L974" s="29"/>
      <c r="M974" s="30"/>
      <c r="N974" s="26">
        <f t="shared" si="41"/>
        <v>0</v>
      </c>
      <c r="O974" s="26"/>
      <c r="P974" s="23"/>
      <c r="Q974" s="100"/>
      <c r="R974" s="100"/>
      <c r="S974" s="100"/>
      <c r="T974" s="100"/>
    </row>
    <row r="975" spans="3:20" s="9" customFormat="1" x14ac:dyDescent="0.25">
      <c r="C975" s="17"/>
      <c r="D975" s="17"/>
      <c r="E975" s="17"/>
      <c r="F975" s="66"/>
      <c r="G975" s="17"/>
      <c r="H975" s="59"/>
      <c r="I975" s="17"/>
      <c r="J975" s="59"/>
      <c r="K975" s="28"/>
      <c r="L975" s="29"/>
      <c r="M975" s="30"/>
      <c r="N975" s="26">
        <f t="shared" si="41"/>
        <v>0</v>
      </c>
      <c r="O975" s="26"/>
      <c r="P975" s="23"/>
      <c r="Q975" s="100"/>
      <c r="R975" s="100"/>
      <c r="S975" s="100"/>
      <c r="T975" s="100"/>
    </row>
    <row r="976" spans="3:20" s="9" customFormat="1" x14ac:dyDescent="0.25">
      <c r="C976" s="17"/>
      <c r="D976" s="17"/>
      <c r="E976" s="17"/>
      <c r="F976" s="66"/>
      <c r="G976" s="17"/>
      <c r="H976" s="59"/>
      <c r="I976" s="17"/>
      <c r="J976" s="59"/>
      <c r="K976" s="28"/>
      <c r="L976" s="29"/>
      <c r="M976" s="30"/>
      <c r="N976" s="26">
        <f t="shared" si="41"/>
        <v>0</v>
      </c>
      <c r="O976" s="26"/>
      <c r="P976" s="23"/>
      <c r="Q976" s="100"/>
      <c r="R976" s="100"/>
      <c r="S976" s="100"/>
      <c r="T976" s="100"/>
    </row>
    <row r="977" spans="3:20" s="9" customFormat="1" x14ac:dyDescent="0.25">
      <c r="C977" s="17"/>
      <c r="D977" s="17"/>
      <c r="E977" s="17"/>
      <c r="F977" s="66"/>
      <c r="G977" s="17"/>
      <c r="H977" s="59"/>
      <c r="I977" s="17"/>
      <c r="J977" s="59"/>
      <c r="K977" s="28"/>
      <c r="L977" s="29"/>
      <c r="M977" s="30"/>
      <c r="N977" s="26">
        <f t="shared" si="41"/>
        <v>0</v>
      </c>
      <c r="O977" s="26"/>
      <c r="P977" s="23"/>
      <c r="Q977" s="100"/>
      <c r="R977" s="100"/>
      <c r="S977" s="100"/>
      <c r="T977" s="100"/>
    </row>
    <row r="978" spans="3:20" s="9" customFormat="1" x14ac:dyDescent="0.25">
      <c r="C978" s="17"/>
      <c r="D978" s="17"/>
      <c r="E978" s="17"/>
      <c r="F978" s="66"/>
      <c r="G978" s="17"/>
      <c r="H978" s="59"/>
      <c r="I978" s="17"/>
      <c r="J978" s="59"/>
      <c r="K978" s="28"/>
      <c r="L978" s="29"/>
      <c r="M978" s="30"/>
      <c r="N978" s="26">
        <f t="shared" si="41"/>
        <v>0</v>
      </c>
      <c r="O978" s="26"/>
      <c r="P978" s="23"/>
      <c r="Q978" s="100"/>
      <c r="R978" s="100"/>
      <c r="S978" s="100"/>
      <c r="T978" s="100"/>
    </row>
    <row r="979" spans="3:20" s="9" customFormat="1" x14ac:dyDescent="0.25">
      <c r="C979" s="17"/>
      <c r="D979" s="17"/>
      <c r="E979" s="17"/>
      <c r="F979" s="66"/>
      <c r="G979" s="17"/>
      <c r="H979" s="59"/>
      <c r="I979" s="17"/>
      <c r="J979" s="59"/>
      <c r="K979" s="28"/>
      <c r="L979" s="29"/>
      <c r="M979" s="30"/>
      <c r="N979" s="26">
        <f t="shared" si="41"/>
        <v>0</v>
      </c>
      <c r="O979" s="26"/>
      <c r="P979" s="23"/>
      <c r="Q979" s="100"/>
      <c r="R979" s="100"/>
      <c r="S979" s="100"/>
      <c r="T979" s="100"/>
    </row>
    <row r="980" spans="3:20" s="9" customFormat="1" x14ac:dyDescent="0.25">
      <c r="C980" s="17"/>
      <c r="D980" s="17"/>
      <c r="E980" s="17"/>
      <c r="F980" s="66"/>
      <c r="G980" s="17"/>
      <c r="H980" s="59"/>
      <c r="I980" s="17"/>
      <c r="J980" s="59"/>
      <c r="K980" s="28"/>
      <c r="L980" s="29"/>
      <c r="M980" s="30"/>
      <c r="N980" s="26">
        <f t="shared" si="41"/>
        <v>0</v>
      </c>
      <c r="O980" s="26"/>
      <c r="P980" s="23"/>
      <c r="Q980" s="100"/>
      <c r="R980" s="100"/>
      <c r="S980" s="100"/>
      <c r="T980" s="100"/>
    </row>
    <row r="981" spans="3:20" s="9" customFormat="1" x14ac:dyDescent="0.25">
      <c r="C981" s="17"/>
      <c r="D981" s="17"/>
      <c r="E981" s="17"/>
      <c r="F981" s="66"/>
      <c r="G981" s="17"/>
      <c r="H981" s="59"/>
      <c r="I981" s="17"/>
      <c r="J981" s="59"/>
      <c r="K981" s="28"/>
      <c r="L981" s="29"/>
      <c r="M981" s="30"/>
      <c r="N981" s="26">
        <f t="shared" si="41"/>
        <v>0</v>
      </c>
      <c r="O981" s="26"/>
      <c r="P981" s="23"/>
      <c r="Q981" s="100"/>
      <c r="R981" s="100"/>
      <c r="S981" s="100"/>
      <c r="T981" s="100"/>
    </row>
    <row r="982" spans="3:20" s="9" customFormat="1" x14ac:dyDescent="0.25">
      <c r="C982" s="17"/>
      <c r="D982" s="17"/>
      <c r="E982" s="17"/>
      <c r="F982" s="66"/>
      <c r="G982" s="17"/>
      <c r="H982" s="59"/>
      <c r="I982" s="17"/>
      <c r="J982" s="59"/>
      <c r="K982" s="28"/>
      <c r="L982" s="29"/>
      <c r="M982" s="30"/>
      <c r="N982" s="26">
        <f t="shared" si="41"/>
        <v>0</v>
      </c>
      <c r="O982" s="26"/>
      <c r="P982" s="23"/>
      <c r="Q982" s="100"/>
      <c r="R982" s="100"/>
      <c r="S982" s="100"/>
      <c r="T982" s="100"/>
    </row>
    <row r="983" spans="3:20" s="9" customFormat="1" x14ac:dyDescent="0.25">
      <c r="C983" s="17"/>
      <c r="D983" s="17"/>
      <c r="E983" s="17"/>
      <c r="F983" s="66"/>
      <c r="G983" s="17"/>
      <c r="H983" s="59"/>
      <c r="I983" s="17"/>
      <c r="J983" s="59"/>
      <c r="K983" s="28"/>
      <c r="L983" s="29"/>
      <c r="M983" s="30"/>
      <c r="N983" s="26">
        <f t="shared" si="41"/>
        <v>0</v>
      </c>
      <c r="O983" s="26"/>
      <c r="P983" s="23"/>
      <c r="Q983" s="100"/>
      <c r="R983" s="100"/>
      <c r="S983" s="100"/>
      <c r="T983" s="100"/>
    </row>
    <row r="984" spans="3:20" s="9" customFormat="1" x14ac:dyDescent="0.25">
      <c r="C984" s="17"/>
      <c r="D984" s="17"/>
      <c r="E984" s="17"/>
      <c r="F984" s="66"/>
      <c r="G984" s="17"/>
      <c r="H984" s="59"/>
      <c r="I984" s="17"/>
      <c r="J984" s="59"/>
      <c r="K984" s="28"/>
      <c r="L984" s="29"/>
      <c r="M984" s="30"/>
      <c r="N984" s="26">
        <f t="shared" si="41"/>
        <v>0</v>
      </c>
      <c r="O984" s="26"/>
      <c r="P984" s="23"/>
      <c r="Q984" s="100"/>
      <c r="R984" s="100"/>
      <c r="S984" s="100"/>
      <c r="T984" s="100"/>
    </row>
    <row r="985" spans="3:20" s="9" customFormat="1" x14ac:dyDescent="0.25">
      <c r="C985" s="17"/>
      <c r="D985" s="17"/>
      <c r="E985" s="17"/>
      <c r="F985" s="66"/>
      <c r="G985" s="17"/>
      <c r="H985" s="59"/>
      <c r="I985" s="17"/>
      <c r="J985" s="59"/>
      <c r="K985" s="28"/>
      <c r="L985" s="29"/>
      <c r="M985" s="30"/>
      <c r="N985" s="26">
        <f t="shared" si="41"/>
        <v>0</v>
      </c>
      <c r="O985" s="26"/>
      <c r="P985" s="23"/>
      <c r="Q985" s="100"/>
      <c r="R985" s="100"/>
      <c r="S985" s="100"/>
      <c r="T985" s="100"/>
    </row>
    <row r="986" spans="3:20" s="9" customFormat="1" x14ac:dyDescent="0.25">
      <c r="C986" s="17"/>
      <c r="D986" s="17"/>
      <c r="E986" s="17"/>
      <c r="F986" s="66"/>
      <c r="G986" s="17"/>
      <c r="H986" s="59"/>
      <c r="I986" s="17"/>
      <c r="J986" s="59"/>
      <c r="K986" s="28"/>
      <c r="L986" s="29"/>
      <c r="M986" s="30"/>
      <c r="N986" s="26">
        <f t="shared" si="41"/>
        <v>0</v>
      </c>
      <c r="O986" s="26"/>
      <c r="P986" s="23"/>
      <c r="Q986" s="100"/>
      <c r="R986" s="100"/>
      <c r="S986" s="100"/>
      <c r="T986" s="100"/>
    </row>
    <row r="987" spans="3:20" s="9" customFormat="1" x14ac:dyDescent="0.25">
      <c r="C987" s="17"/>
      <c r="D987" s="17"/>
      <c r="E987" s="17"/>
      <c r="F987" s="66"/>
      <c r="G987" s="17"/>
      <c r="H987" s="59"/>
      <c r="I987" s="17"/>
      <c r="J987" s="59"/>
      <c r="K987" s="28"/>
      <c r="L987" s="29"/>
      <c r="M987" s="30"/>
      <c r="N987" s="26">
        <f t="shared" si="41"/>
        <v>0</v>
      </c>
      <c r="O987" s="26"/>
      <c r="P987" s="23"/>
      <c r="Q987" s="100"/>
      <c r="R987" s="100"/>
      <c r="S987" s="100"/>
      <c r="T987" s="100"/>
    </row>
    <row r="988" spans="3:20" s="9" customFormat="1" x14ac:dyDescent="0.25">
      <c r="C988" s="17"/>
      <c r="D988" s="17"/>
      <c r="E988" s="17"/>
      <c r="F988" s="66"/>
      <c r="G988" s="17"/>
      <c r="H988" s="59"/>
      <c r="I988" s="17"/>
      <c r="J988" s="59"/>
      <c r="K988" s="28"/>
      <c r="L988" s="29"/>
      <c r="M988" s="30"/>
      <c r="N988" s="26">
        <f t="shared" si="41"/>
        <v>0</v>
      </c>
      <c r="O988" s="26"/>
      <c r="P988" s="23"/>
      <c r="Q988" s="100"/>
      <c r="R988" s="100"/>
      <c r="S988" s="100"/>
      <c r="T988" s="100"/>
    </row>
    <row r="989" spans="3:20" s="9" customFormat="1" x14ac:dyDescent="0.25">
      <c r="C989" s="17"/>
      <c r="D989" s="17"/>
      <c r="E989" s="17"/>
      <c r="F989" s="66"/>
      <c r="G989" s="17"/>
      <c r="H989" s="59"/>
      <c r="I989" s="17"/>
      <c r="J989" s="59"/>
      <c r="K989" s="28"/>
      <c r="L989" s="29"/>
      <c r="M989" s="30"/>
      <c r="N989" s="26">
        <f t="shared" si="41"/>
        <v>0</v>
      </c>
      <c r="O989" s="26"/>
      <c r="P989" s="23"/>
      <c r="Q989" s="100"/>
      <c r="R989" s="100"/>
      <c r="S989" s="100"/>
      <c r="T989" s="100"/>
    </row>
    <row r="990" spans="3:20" s="9" customFormat="1" x14ac:dyDescent="0.25">
      <c r="C990" s="17"/>
      <c r="D990" s="17"/>
      <c r="E990" s="17"/>
      <c r="F990" s="66"/>
      <c r="G990" s="17"/>
      <c r="H990" s="59"/>
      <c r="I990" s="17"/>
      <c r="J990" s="59"/>
      <c r="K990" s="28"/>
      <c r="L990" s="29"/>
      <c r="M990" s="30"/>
      <c r="N990" s="26">
        <f t="shared" si="41"/>
        <v>0</v>
      </c>
      <c r="O990" s="26"/>
      <c r="P990" s="23"/>
      <c r="Q990" s="100"/>
      <c r="R990" s="100"/>
      <c r="S990" s="100"/>
      <c r="T990" s="100"/>
    </row>
    <row r="991" spans="3:20" s="9" customFormat="1" x14ac:dyDescent="0.25">
      <c r="C991" s="17"/>
      <c r="D991" s="17"/>
      <c r="E991" s="17"/>
      <c r="F991" s="66"/>
      <c r="G991" s="17"/>
      <c r="H991" s="59"/>
      <c r="I991" s="17"/>
      <c r="J991" s="59"/>
      <c r="K991" s="28"/>
      <c r="L991" s="29"/>
      <c r="M991" s="30"/>
      <c r="N991" s="26">
        <f t="shared" si="41"/>
        <v>0</v>
      </c>
      <c r="O991" s="26"/>
      <c r="P991" s="23"/>
      <c r="Q991" s="100"/>
      <c r="R991" s="100"/>
      <c r="S991" s="100"/>
      <c r="T991" s="100"/>
    </row>
    <row r="992" spans="3:20" s="9" customFormat="1" x14ac:dyDescent="0.25">
      <c r="C992" s="17"/>
      <c r="D992" s="17"/>
      <c r="E992" s="17"/>
      <c r="F992" s="66"/>
      <c r="G992" s="17"/>
      <c r="H992" s="59"/>
      <c r="I992" s="17"/>
      <c r="J992" s="59"/>
      <c r="K992" s="28"/>
      <c r="L992" s="29"/>
      <c r="M992" s="30"/>
      <c r="N992" s="26">
        <f t="shared" si="41"/>
        <v>0</v>
      </c>
      <c r="O992" s="26"/>
      <c r="P992" s="23"/>
      <c r="Q992" s="100"/>
      <c r="R992" s="100"/>
      <c r="S992" s="100"/>
      <c r="T992" s="100"/>
    </row>
    <row r="993" spans="3:20" s="9" customFormat="1" x14ac:dyDescent="0.25">
      <c r="C993" s="17"/>
      <c r="D993" s="17"/>
      <c r="E993" s="17"/>
      <c r="F993" s="66"/>
      <c r="G993" s="17"/>
      <c r="H993" s="59"/>
      <c r="I993" s="17"/>
      <c r="J993" s="59"/>
      <c r="K993" s="28"/>
      <c r="L993" s="29"/>
      <c r="M993" s="30"/>
      <c r="N993" s="26">
        <f t="shared" si="41"/>
        <v>0</v>
      </c>
      <c r="O993" s="26"/>
      <c r="P993" s="23"/>
      <c r="Q993" s="100"/>
      <c r="R993" s="100"/>
      <c r="S993" s="100"/>
      <c r="T993" s="100"/>
    </row>
    <row r="994" spans="3:20" s="9" customFormat="1" x14ac:dyDescent="0.25">
      <c r="C994" s="17"/>
      <c r="D994" s="17"/>
      <c r="E994" s="17"/>
      <c r="F994" s="66"/>
      <c r="G994" s="17"/>
      <c r="H994" s="59"/>
      <c r="I994" s="17"/>
      <c r="J994" s="59"/>
      <c r="K994" s="28"/>
      <c r="L994" s="29"/>
      <c r="M994" s="30"/>
      <c r="N994" s="26">
        <f t="shared" si="41"/>
        <v>0</v>
      </c>
      <c r="O994" s="26"/>
      <c r="P994" s="23"/>
      <c r="Q994" s="100"/>
      <c r="R994" s="100"/>
      <c r="S994" s="100"/>
      <c r="T994" s="100"/>
    </row>
    <row r="995" spans="3:20" s="9" customFormat="1" x14ac:dyDescent="0.25">
      <c r="C995" s="17"/>
      <c r="D995" s="17"/>
      <c r="E995" s="17"/>
      <c r="F995" s="66"/>
      <c r="G995" s="17"/>
      <c r="H995" s="59"/>
      <c r="I995" s="17"/>
      <c r="J995" s="59"/>
      <c r="K995" s="28"/>
      <c r="L995" s="29"/>
      <c r="M995" s="30"/>
      <c r="N995" s="26">
        <f t="shared" si="41"/>
        <v>0</v>
      </c>
      <c r="O995" s="26"/>
      <c r="P995" s="23"/>
      <c r="Q995" s="100"/>
      <c r="R995" s="100"/>
      <c r="S995" s="100"/>
      <c r="T995" s="100"/>
    </row>
    <row r="996" spans="3:20" s="9" customFormat="1" x14ac:dyDescent="0.25">
      <c r="C996" s="17"/>
      <c r="D996" s="17"/>
      <c r="E996" s="17"/>
      <c r="F996" s="66"/>
      <c r="G996" s="17"/>
      <c r="H996" s="59"/>
      <c r="I996" s="17"/>
      <c r="J996" s="59"/>
      <c r="K996" s="28"/>
      <c r="L996" s="29"/>
      <c r="M996" s="30"/>
      <c r="N996" s="26">
        <f t="shared" si="41"/>
        <v>0</v>
      </c>
      <c r="O996" s="26"/>
      <c r="P996" s="23"/>
      <c r="Q996" s="100"/>
      <c r="R996" s="100"/>
      <c r="S996" s="100"/>
      <c r="T996" s="100"/>
    </row>
    <row r="997" spans="3:20" s="9" customFormat="1" x14ac:dyDescent="0.25">
      <c r="C997" s="17"/>
      <c r="D997" s="17"/>
      <c r="E997" s="17"/>
      <c r="F997" s="66"/>
      <c r="G997" s="17"/>
      <c r="H997" s="59"/>
      <c r="I997" s="17"/>
      <c r="J997" s="59"/>
      <c r="K997" s="28"/>
      <c r="L997" s="29"/>
      <c r="M997" s="30"/>
      <c r="N997" s="26">
        <f t="shared" si="41"/>
        <v>0</v>
      </c>
      <c r="O997" s="26"/>
      <c r="P997" s="23"/>
      <c r="Q997" s="100"/>
      <c r="R997" s="100"/>
      <c r="S997" s="100"/>
      <c r="T997" s="100"/>
    </row>
    <row r="998" spans="3:20" s="9" customFormat="1" x14ac:dyDescent="0.25">
      <c r="C998" s="17"/>
      <c r="D998" s="17"/>
      <c r="E998" s="17"/>
      <c r="F998" s="66"/>
      <c r="G998" s="17"/>
      <c r="H998" s="59"/>
      <c r="I998" s="17"/>
      <c r="J998" s="59"/>
      <c r="K998" s="28"/>
      <c r="L998" s="29"/>
      <c r="M998" s="30"/>
      <c r="N998" s="26">
        <f t="shared" si="41"/>
        <v>0</v>
      </c>
      <c r="O998" s="26"/>
      <c r="P998" s="23"/>
      <c r="Q998" s="100"/>
      <c r="R998" s="100"/>
      <c r="S998" s="100"/>
      <c r="T998" s="100"/>
    </row>
    <row r="999" spans="3:20" s="9" customFormat="1" x14ac:dyDescent="0.25">
      <c r="C999" s="17"/>
      <c r="D999" s="17"/>
      <c r="E999" s="17"/>
      <c r="F999" s="66"/>
      <c r="G999" s="17"/>
      <c r="H999" s="59"/>
      <c r="I999" s="17"/>
      <c r="J999" s="59"/>
      <c r="K999" s="28"/>
      <c r="L999" s="29"/>
      <c r="M999" s="30"/>
      <c r="N999" s="26">
        <f t="shared" si="41"/>
        <v>0</v>
      </c>
      <c r="O999" s="26"/>
      <c r="P999" s="23"/>
      <c r="Q999" s="100"/>
      <c r="R999" s="100"/>
      <c r="S999" s="100"/>
      <c r="T999" s="100"/>
    </row>
    <row r="1000" spans="3:20" s="9" customFormat="1" x14ac:dyDescent="0.25">
      <c r="C1000" s="17"/>
      <c r="D1000" s="17"/>
      <c r="E1000" s="17"/>
      <c r="F1000" s="66"/>
      <c r="G1000" s="17"/>
      <c r="H1000" s="59"/>
      <c r="I1000" s="17"/>
      <c r="J1000" s="59"/>
      <c r="K1000" s="28"/>
      <c r="L1000" s="29"/>
      <c r="M1000" s="30"/>
      <c r="N1000" s="26">
        <f t="shared" si="41"/>
        <v>0</v>
      </c>
      <c r="O1000" s="26"/>
      <c r="P1000" s="23"/>
      <c r="Q1000" s="100"/>
      <c r="R1000" s="100"/>
      <c r="S1000" s="100"/>
      <c r="T1000" s="100"/>
    </row>
    <row r="1001" spans="3:20" s="9" customFormat="1" x14ac:dyDescent="0.25">
      <c r="C1001" s="17"/>
      <c r="D1001" s="17"/>
      <c r="E1001" s="17"/>
      <c r="F1001" s="66"/>
      <c r="G1001" s="17"/>
      <c r="H1001" s="59"/>
      <c r="I1001" s="17"/>
      <c r="J1001" s="59"/>
      <c r="K1001" s="28"/>
      <c r="L1001" s="29"/>
      <c r="M1001" s="30"/>
      <c r="N1001" s="26">
        <f t="shared" si="41"/>
        <v>0</v>
      </c>
      <c r="O1001" s="26"/>
      <c r="P1001" s="23"/>
      <c r="Q1001" s="100"/>
      <c r="R1001" s="100"/>
      <c r="S1001" s="100"/>
      <c r="T1001" s="100"/>
    </row>
    <row r="1002" spans="3:20" s="9" customFormat="1" x14ac:dyDescent="0.25">
      <c r="C1002" s="17"/>
      <c r="D1002" s="17"/>
      <c r="E1002" s="17"/>
      <c r="F1002" s="66"/>
      <c r="G1002" s="17"/>
      <c r="H1002" s="59"/>
      <c r="I1002" s="17"/>
      <c r="J1002" s="59"/>
      <c r="K1002" s="28"/>
      <c r="L1002" s="29"/>
      <c r="M1002" s="30"/>
      <c r="N1002" s="26">
        <f t="shared" si="41"/>
        <v>0</v>
      </c>
      <c r="O1002" s="26"/>
      <c r="P1002" s="23"/>
      <c r="Q1002" s="100"/>
      <c r="R1002" s="100"/>
      <c r="S1002" s="100"/>
      <c r="T1002" s="100"/>
    </row>
    <row r="1003" spans="3:20" s="9" customFormat="1" x14ac:dyDescent="0.25">
      <c r="C1003" s="17"/>
      <c r="D1003" s="17"/>
      <c r="E1003" s="17"/>
      <c r="F1003" s="66"/>
      <c r="G1003" s="17"/>
      <c r="H1003" s="59"/>
      <c r="I1003" s="17"/>
      <c r="J1003" s="59"/>
      <c r="K1003" s="28"/>
      <c r="L1003" s="29"/>
      <c r="M1003" s="30"/>
      <c r="N1003" s="26">
        <f t="shared" si="41"/>
        <v>0</v>
      </c>
      <c r="O1003" s="26"/>
      <c r="P1003" s="23"/>
      <c r="Q1003" s="100"/>
      <c r="R1003" s="100"/>
      <c r="S1003" s="100"/>
      <c r="T1003" s="100"/>
    </row>
    <row r="1004" spans="3:20" s="9" customFormat="1" x14ac:dyDescent="0.25">
      <c r="C1004" s="17"/>
      <c r="D1004" s="17"/>
      <c r="E1004" s="17"/>
      <c r="F1004" s="66"/>
      <c r="G1004" s="17"/>
      <c r="H1004" s="59"/>
      <c r="I1004" s="17"/>
      <c r="J1004" s="59"/>
      <c r="K1004" s="28"/>
      <c r="L1004" s="29"/>
      <c r="M1004" s="30"/>
      <c r="N1004" s="26">
        <f t="shared" si="41"/>
        <v>0</v>
      </c>
      <c r="O1004" s="26"/>
      <c r="P1004" s="23"/>
      <c r="Q1004" s="100"/>
      <c r="R1004" s="100"/>
      <c r="S1004" s="100"/>
      <c r="T1004" s="100"/>
    </row>
    <row r="1005" spans="3:20" s="9" customFormat="1" x14ac:dyDescent="0.25">
      <c r="C1005" s="17"/>
      <c r="D1005" s="17"/>
      <c r="E1005" s="17"/>
      <c r="F1005" s="66"/>
      <c r="G1005" s="17"/>
      <c r="H1005" s="59"/>
      <c r="I1005" s="17"/>
      <c r="J1005" s="59"/>
      <c r="K1005" s="28"/>
      <c r="L1005" s="29"/>
      <c r="M1005" s="30"/>
      <c r="N1005" s="26">
        <f t="shared" si="41"/>
        <v>0</v>
      </c>
      <c r="O1005" s="26"/>
      <c r="P1005" s="23"/>
      <c r="Q1005" s="100"/>
      <c r="R1005" s="100"/>
      <c r="S1005" s="100"/>
      <c r="T1005" s="100"/>
    </row>
    <row r="1006" spans="3:20" s="9" customFormat="1" x14ac:dyDescent="0.25">
      <c r="C1006" s="17"/>
      <c r="D1006" s="17"/>
      <c r="E1006" s="17"/>
      <c r="F1006" s="66"/>
      <c r="G1006" s="17"/>
      <c r="H1006" s="59"/>
      <c r="I1006" s="17"/>
      <c r="J1006" s="59"/>
      <c r="K1006" s="28"/>
      <c r="L1006" s="29"/>
      <c r="M1006" s="30"/>
      <c r="N1006" s="26">
        <f t="shared" si="41"/>
        <v>0</v>
      </c>
      <c r="O1006" s="26"/>
      <c r="P1006" s="23"/>
      <c r="Q1006" s="100"/>
      <c r="R1006" s="100"/>
      <c r="S1006" s="100"/>
      <c r="T1006" s="100"/>
    </row>
    <row r="1007" spans="3:20" s="9" customFormat="1" x14ac:dyDescent="0.25">
      <c r="C1007" s="17"/>
      <c r="D1007" s="17"/>
      <c r="E1007" s="17"/>
      <c r="F1007" s="66"/>
      <c r="G1007" s="17"/>
      <c r="H1007" s="59"/>
      <c r="I1007" s="17"/>
      <c r="J1007" s="59"/>
      <c r="K1007" s="28"/>
      <c r="L1007" s="29"/>
      <c r="M1007" s="30"/>
      <c r="N1007" s="26">
        <f t="shared" ref="N1007:N1070" si="42">+M1007*K1007</f>
        <v>0</v>
      </c>
      <c r="O1007" s="26"/>
      <c r="P1007" s="23"/>
      <c r="Q1007" s="100"/>
      <c r="R1007" s="100"/>
      <c r="S1007" s="100"/>
      <c r="T1007" s="100"/>
    </row>
    <row r="1008" spans="3:20" s="9" customFormat="1" x14ac:dyDescent="0.25">
      <c r="C1008" s="17"/>
      <c r="D1008" s="17"/>
      <c r="E1008" s="17"/>
      <c r="F1008" s="66"/>
      <c r="G1008" s="17"/>
      <c r="H1008" s="59"/>
      <c r="I1008" s="17"/>
      <c r="J1008" s="59"/>
      <c r="K1008" s="28"/>
      <c r="L1008" s="29"/>
      <c r="M1008" s="30"/>
      <c r="N1008" s="26">
        <f t="shared" si="42"/>
        <v>0</v>
      </c>
      <c r="O1008" s="26"/>
      <c r="P1008" s="23"/>
      <c r="Q1008" s="100"/>
      <c r="R1008" s="100"/>
      <c r="S1008" s="100"/>
      <c r="T1008" s="100"/>
    </row>
    <row r="1009" spans="3:20" s="9" customFormat="1" x14ac:dyDescent="0.25">
      <c r="C1009" s="17"/>
      <c r="D1009" s="17"/>
      <c r="E1009" s="17"/>
      <c r="F1009" s="66"/>
      <c r="G1009" s="17"/>
      <c r="H1009" s="59"/>
      <c r="I1009" s="17"/>
      <c r="J1009" s="59"/>
      <c r="K1009" s="28"/>
      <c r="L1009" s="29"/>
      <c r="M1009" s="30"/>
      <c r="N1009" s="26">
        <f t="shared" si="42"/>
        <v>0</v>
      </c>
      <c r="O1009" s="26"/>
      <c r="P1009" s="23"/>
      <c r="Q1009" s="100"/>
      <c r="R1009" s="100"/>
      <c r="S1009" s="100"/>
      <c r="T1009" s="100"/>
    </row>
    <row r="1010" spans="3:20" s="9" customFormat="1" x14ac:dyDescent="0.25">
      <c r="C1010" s="17"/>
      <c r="D1010" s="17"/>
      <c r="E1010" s="17"/>
      <c r="F1010" s="66"/>
      <c r="G1010" s="17"/>
      <c r="H1010" s="59"/>
      <c r="I1010" s="17"/>
      <c r="J1010" s="59"/>
      <c r="K1010" s="28"/>
      <c r="L1010" s="29"/>
      <c r="M1010" s="30"/>
      <c r="N1010" s="26">
        <f t="shared" si="42"/>
        <v>0</v>
      </c>
      <c r="O1010" s="26"/>
      <c r="P1010" s="23"/>
      <c r="Q1010" s="100"/>
      <c r="R1010" s="100"/>
      <c r="S1010" s="100"/>
      <c r="T1010" s="100"/>
    </row>
    <row r="1011" spans="3:20" s="9" customFormat="1" x14ac:dyDescent="0.25">
      <c r="C1011" s="17"/>
      <c r="D1011" s="17"/>
      <c r="E1011" s="17"/>
      <c r="F1011" s="66"/>
      <c r="G1011" s="17"/>
      <c r="H1011" s="59"/>
      <c r="I1011" s="17"/>
      <c r="J1011" s="59"/>
      <c r="K1011" s="28"/>
      <c r="L1011" s="29"/>
      <c r="M1011" s="30"/>
      <c r="N1011" s="26">
        <f t="shared" si="42"/>
        <v>0</v>
      </c>
      <c r="O1011" s="26"/>
      <c r="P1011" s="23"/>
      <c r="Q1011" s="100"/>
      <c r="R1011" s="100"/>
      <c r="S1011" s="100"/>
      <c r="T1011" s="100"/>
    </row>
    <row r="1012" spans="3:20" s="9" customFormat="1" x14ac:dyDescent="0.25">
      <c r="C1012" s="17"/>
      <c r="D1012" s="17"/>
      <c r="E1012" s="17"/>
      <c r="F1012" s="66"/>
      <c r="G1012" s="17"/>
      <c r="H1012" s="59"/>
      <c r="I1012" s="17"/>
      <c r="J1012" s="59"/>
      <c r="K1012" s="28"/>
      <c r="L1012" s="29"/>
      <c r="M1012" s="30"/>
      <c r="N1012" s="26">
        <f t="shared" si="42"/>
        <v>0</v>
      </c>
      <c r="O1012" s="26"/>
      <c r="P1012" s="23"/>
      <c r="Q1012" s="100"/>
      <c r="R1012" s="100"/>
      <c r="S1012" s="100"/>
      <c r="T1012" s="100"/>
    </row>
    <row r="1013" spans="3:20" s="9" customFormat="1" x14ac:dyDescent="0.25">
      <c r="C1013" s="17"/>
      <c r="D1013" s="17"/>
      <c r="E1013" s="17"/>
      <c r="F1013" s="66"/>
      <c r="G1013" s="17"/>
      <c r="H1013" s="59"/>
      <c r="I1013" s="17"/>
      <c r="J1013" s="59"/>
      <c r="K1013" s="28"/>
      <c r="L1013" s="29"/>
      <c r="M1013" s="30"/>
      <c r="N1013" s="26">
        <f t="shared" si="42"/>
        <v>0</v>
      </c>
      <c r="O1013" s="26"/>
      <c r="P1013" s="23"/>
      <c r="Q1013" s="100"/>
      <c r="R1013" s="100"/>
      <c r="S1013" s="100"/>
      <c r="T1013" s="100"/>
    </row>
    <row r="1014" spans="3:20" s="9" customFormat="1" x14ac:dyDescent="0.25">
      <c r="C1014" s="17"/>
      <c r="D1014" s="17"/>
      <c r="E1014" s="17"/>
      <c r="F1014" s="66"/>
      <c r="G1014" s="17"/>
      <c r="H1014" s="59"/>
      <c r="I1014" s="17"/>
      <c r="J1014" s="59"/>
      <c r="K1014" s="28"/>
      <c r="L1014" s="29"/>
      <c r="M1014" s="30"/>
      <c r="N1014" s="26">
        <f t="shared" si="42"/>
        <v>0</v>
      </c>
      <c r="O1014" s="26"/>
      <c r="P1014" s="23"/>
      <c r="Q1014" s="100"/>
      <c r="R1014" s="100"/>
      <c r="S1014" s="100"/>
      <c r="T1014" s="100"/>
    </row>
    <row r="1015" spans="3:20" s="9" customFormat="1" x14ac:dyDescent="0.25">
      <c r="C1015" s="17"/>
      <c r="D1015" s="17"/>
      <c r="E1015" s="17"/>
      <c r="F1015" s="66"/>
      <c r="G1015" s="17"/>
      <c r="H1015" s="59"/>
      <c r="I1015" s="17"/>
      <c r="J1015" s="59"/>
      <c r="K1015" s="28"/>
      <c r="L1015" s="29"/>
      <c r="M1015" s="30"/>
      <c r="N1015" s="26">
        <f t="shared" si="42"/>
        <v>0</v>
      </c>
      <c r="O1015" s="26"/>
      <c r="P1015" s="23"/>
      <c r="Q1015" s="100"/>
      <c r="R1015" s="100"/>
      <c r="S1015" s="100"/>
      <c r="T1015" s="100"/>
    </row>
    <row r="1016" spans="3:20" s="9" customFormat="1" x14ac:dyDescent="0.25">
      <c r="C1016" s="17"/>
      <c r="D1016" s="17"/>
      <c r="E1016" s="17"/>
      <c r="F1016" s="66"/>
      <c r="G1016" s="17"/>
      <c r="H1016" s="59"/>
      <c r="I1016" s="17"/>
      <c r="J1016" s="59"/>
      <c r="K1016" s="28"/>
      <c r="L1016" s="29"/>
      <c r="M1016" s="30"/>
      <c r="N1016" s="26">
        <f t="shared" si="42"/>
        <v>0</v>
      </c>
      <c r="O1016" s="26"/>
      <c r="P1016" s="23"/>
      <c r="Q1016" s="100"/>
      <c r="R1016" s="100"/>
      <c r="S1016" s="100"/>
      <c r="T1016" s="100"/>
    </row>
    <row r="1017" spans="3:20" s="9" customFormat="1" x14ac:dyDescent="0.25">
      <c r="C1017" s="17"/>
      <c r="D1017" s="17"/>
      <c r="E1017" s="17"/>
      <c r="F1017" s="66"/>
      <c r="G1017" s="17"/>
      <c r="H1017" s="59"/>
      <c r="I1017" s="17"/>
      <c r="J1017" s="59"/>
      <c r="K1017" s="28"/>
      <c r="L1017" s="29"/>
      <c r="M1017" s="30"/>
      <c r="N1017" s="26">
        <f t="shared" si="42"/>
        <v>0</v>
      </c>
      <c r="O1017" s="26"/>
      <c r="P1017" s="23"/>
      <c r="Q1017" s="100"/>
      <c r="R1017" s="100"/>
      <c r="S1017" s="100"/>
      <c r="T1017" s="100"/>
    </row>
    <row r="1018" spans="3:20" s="9" customFormat="1" x14ac:dyDescent="0.25">
      <c r="C1018" s="17"/>
      <c r="D1018" s="17"/>
      <c r="E1018" s="17"/>
      <c r="F1018" s="66"/>
      <c r="G1018" s="17"/>
      <c r="H1018" s="59"/>
      <c r="I1018" s="17"/>
      <c r="J1018" s="59"/>
      <c r="K1018" s="28"/>
      <c r="L1018" s="29"/>
      <c r="M1018" s="30"/>
      <c r="N1018" s="26">
        <f t="shared" si="42"/>
        <v>0</v>
      </c>
      <c r="O1018" s="26"/>
      <c r="P1018" s="23"/>
      <c r="Q1018" s="100"/>
      <c r="R1018" s="100"/>
      <c r="S1018" s="100"/>
      <c r="T1018" s="100"/>
    </row>
    <row r="1019" spans="3:20" s="9" customFormat="1" x14ac:dyDescent="0.25">
      <c r="C1019" s="17"/>
      <c r="D1019" s="17"/>
      <c r="E1019" s="17"/>
      <c r="F1019" s="66"/>
      <c r="G1019" s="17"/>
      <c r="H1019" s="59"/>
      <c r="I1019" s="17"/>
      <c r="J1019" s="59"/>
      <c r="K1019" s="28"/>
      <c r="L1019" s="29"/>
      <c r="M1019" s="30"/>
      <c r="N1019" s="26">
        <f t="shared" si="42"/>
        <v>0</v>
      </c>
      <c r="O1019" s="26"/>
      <c r="P1019" s="23"/>
      <c r="Q1019" s="100"/>
      <c r="R1019" s="100"/>
      <c r="S1019" s="100"/>
      <c r="T1019" s="100"/>
    </row>
    <row r="1020" spans="3:20" s="9" customFormat="1" x14ac:dyDescent="0.25">
      <c r="C1020" s="17"/>
      <c r="D1020" s="17"/>
      <c r="E1020" s="17"/>
      <c r="F1020" s="66"/>
      <c r="G1020" s="17"/>
      <c r="H1020" s="59"/>
      <c r="I1020" s="17"/>
      <c r="J1020" s="59"/>
      <c r="K1020" s="28"/>
      <c r="L1020" s="29"/>
      <c r="M1020" s="30"/>
      <c r="N1020" s="26">
        <f t="shared" si="42"/>
        <v>0</v>
      </c>
      <c r="O1020" s="26"/>
      <c r="P1020" s="23"/>
      <c r="Q1020" s="100"/>
      <c r="R1020" s="100"/>
      <c r="S1020" s="100"/>
      <c r="T1020" s="100"/>
    </row>
    <row r="1021" spans="3:20" s="9" customFormat="1" x14ac:dyDescent="0.25">
      <c r="C1021" s="17"/>
      <c r="D1021" s="17"/>
      <c r="E1021" s="17"/>
      <c r="F1021" s="66"/>
      <c r="G1021" s="17"/>
      <c r="H1021" s="59"/>
      <c r="I1021" s="17"/>
      <c r="J1021" s="59"/>
      <c r="K1021" s="28"/>
      <c r="L1021" s="29"/>
      <c r="M1021" s="30"/>
      <c r="N1021" s="26">
        <f t="shared" si="42"/>
        <v>0</v>
      </c>
      <c r="O1021" s="26"/>
      <c r="P1021" s="23"/>
      <c r="Q1021" s="100"/>
      <c r="R1021" s="100"/>
      <c r="S1021" s="100"/>
      <c r="T1021" s="100"/>
    </row>
    <row r="1022" spans="3:20" s="9" customFormat="1" x14ac:dyDescent="0.25">
      <c r="C1022" s="17"/>
      <c r="D1022" s="17"/>
      <c r="E1022" s="17"/>
      <c r="F1022" s="66"/>
      <c r="G1022" s="17"/>
      <c r="H1022" s="59"/>
      <c r="I1022" s="17"/>
      <c r="J1022" s="59"/>
      <c r="K1022" s="28"/>
      <c r="L1022" s="29"/>
      <c r="M1022" s="30"/>
      <c r="N1022" s="26">
        <f t="shared" si="42"/>
        <v>0</v>
      </c>
      <c r="O1022" s="26"/>
      <c r="P1022" s="23"/>
      <c r="Q1022" s="100"/>
      <c r="R1022" s="100"/>
      <c r="S1022" s="100"/>
      <c r="T1022" s="100"/>
    </row>
    <row r="1023" spans="3:20" s="9" customFormat="1" x14ac:dyDescent="0.25">
      <c r="C1023" s="17"/>
      <c r="D1023" s="17"/>
      <c r="E1023" s="17"/>
      <c r="F1023" s="66"/>
      <c r="G1023" s="17"/>
      <c r="H1023" s="59"/>
      <c r="I1023" s="17"/>
      <c r="J1023" s="59"/>
      <c r="K1023" s="28"/>
      <c r="L1023" s="29"/>
      <c r="M1023" s="30"/>
      <c r="N1023" s="26">
        <f t="shared" si="42"/>
        <v>0</v>
      </c>
      <c r="O1023" s="26"/>
      <c r="P1023" s="23"/>
      <c r="Q1023" s="100"/>
      <c r="R1023" s="100"/>
      <c r="S1023" s="100"/>
      <c r="T1023" s="100"/>
    </row>
    <row r="1024" spans="3:20" s="9" customFormat="1" x14ac:dyDescent="0.25">
      <c r="C1024" s="17"/>
      <c r="D1024" s="17"/>
      <c r="E1024" s="17"/>
      <c r="F1024" s="66"/>
      <c r="G1024" s="17"/>
      <c r="H1024" s="59"/>
      <c r="I1024" s="17"/>
      <c r="J1024" s="59"/>
      <c r="K1024" s="28"/>
      <c r="L1024" s="29"/>
      <c r="M1024" s="30"/>
      <c r="N1024" s="26">
        <f t="shared" si="42"/>
        <v>0</v>
      </c>
      <c r="O1024" s="26"/>
      <c r="P1024" s="23"/>
      <c r="Q1024" s="100"/>
      <c r="R1024" s="100"/>
      <c r="S1024" s="100"/>
      <c r="T1024" s="100"/>
    </row>
    <row r="1025" spans="3:20" s="9" customFormat="1" x14ac:dyDescent="0.25">
      <c r="C1025" s="17"/>
      <c r="D1025" s="17"/>
      <c r="E1025" s="17"/>
      <c r="F1025" s="66"/>
      <c r="G1025" s="17"/>
      <c r="H1025" s="59"/>
      <c r="I1025" s="17"/>
      <c r="J1025" s="59"/>
      <c r="K1025" s="28"/>
      <c r="L1025" s="29"/>
      <c r="M1025" s="30"/>
      <c r="N1025" s="26">
        <f t="shared" si="42"/>
        <v>0</v>
      </c>
      <c r="O1025" s="26"/>
      <c r="P1025" s="23"/>
      <c r="Q1025" s="100"/>
      <c r="R1025" s="100"/>
      <c r="S1025" s="100"/>
      <c r="T1025" s="100"/>
    </row>
    <row r="1026" spans="3:20" s="9" customFormat="1" x14ac:dyDescent="0.25">
      <c r="C1026" s="17"/>
      <c r="D1026" s="17"/>
      <c r="E1026" s="17"/>
      <c r="F1026" s="66"/>
      <c r="G1026" s="17"/>
      <c r="H1026" s="59"/>
      <c r="I1026" s="17"/>
      <c r="J1026" s="59"/>
      <c r="K1026" s="28"/>
      <c r="L1026" s="29"/>
      <c r="M1026" s="30"/>
      <c r="N1026" s="26">
        <f t="shared" si="42"/>
        <v>0</v>
      </c>
      <c r="O1026" s="26"/>
      <c r="P1026" s="23"/>
      <c r="Q1026" s="100"/>
      <c r="R1026" s="100"/>
      <c r="S1026" s="100"/>
      <c r="T1026" s="100"/>
    </row>
    <row r="1027" spans="3:20" s="9" customFormat="1" x14ac:dyDescent="0.25">
      <c r="C1027" s="17"/>
      <c r="D1027" s="17"/>
      <c r="E1027" s="17"/>
      <c r="F1027" s="66"/>
      <c r="G1027" s="17"/>
      <c r="H1027" s="59"/>
      <c r="I1027" s="17"/>
      <c r="J1027" s="59"/>
      <c r="K1027" s="28"/>
      <c r="L1027" s="29"/>
      <c r="M1027" s="30"/>
      <c r="N1027" s="26">
        <f t="shared" si="42"/>
        <v>0</v>
      </c>
      <c r="O1027" s="26"/>
      <c r="P1027" s="23"/>
      <c r="Q1027" s="100"/>
      <c r="R1027" s="100"/>
      <c r="S1027" s="100"/>
      <c r="T1027" s="100"/>
    </row>
    <row r="1028" spans="3:20" s="9" customFormat="1" x14ac:dyDescent="0.25">
      <c r="C1028" s="17"/>
      <c r="D1028" s="17"/>
      <c r="E1028" s="17"/>
      <c r="F1028" s="66"/>
      <c r="G1028" s="17"/>
      <c r="H1028" s="59"/>
      <c r="I1028" s="17"/>
      <c r="J1028" s="59"/>
      <c r="K1028" s="28"/>
      <c r="L1028" s="29"/>
      <c r="M1028" s="30"/>
      <c r="N1028" s="26">
        <f t="shared" si="42"/>
        <v>0</v>
      </c>
      <c r="O1028" s="26"/>
      <c r="P1028" s="23"/>
      <c r="Q1028" s="100"/>
      <c r="R1028" s="100"/>
      <c r="S1028" s="100"/>
      <c r="T1028" s="100"/>
    </row>
    <row r="1029" spans="3:20" s="9" customFormat="1" x14ac:dyDescent="0.25">
      <c r="C1029" s="17"/>
      <c r="D1029" s="17"/>
      <c r="E1029" s="17"/>
      <c r="F1029" s="66"/>
      <c r="G1029" s="17"/>
      <c r="H1029" s="59"/>
      <c r="I1029" s="17"/>
      <c r="J1029" s="59"/>
      <c r="K1029" s="28"/>
      <c r="L1029" s="29"/>
      <c r="M1029" s="30"/>
      <c r="N1029" s="26">
        <f t="shared" si="42"/>
        <v>0</v>
      </c>
      <c r="O1029" s="26"/>
      <c r="P1029" s="23"/>
      <c r="Q1029" s="100"/>
      <c r="R1029" s="100"/>
      <c r="S1029" s="100"/>
      <c r="T1029" s="100"/>
    </row>
    <row r="1030" spans="3:20" s="9" customFormat="1" x14ac:dyDescent="0.25">
      <c r="C1030" s="17"/>
      <c r="D1030" s="17"/>
      <c r="E1030" s="17"/>
      <c r="F1030" s="66"/>
      <c r="G1030" s="17"/>
      <c r="H1030" s="59"/>
      <c r="I1030" s="17"/>
      <c r="J1030" s="59"/>
      <c r="K1030" s="28"/>
      <c r="L1030" s="29"/>
      <c r="M1030" s="30"/>
      <c r="N1030" s="26">
        <f t="shared" si="42"/>
        <v>0</v>
      </c>
      <c r="O1030" s="26"/>
      <c r="P1030" s="23"/>
      <c r="Q1030" s="100"/>
      <c r="R1030" s="100"/>
      <c r="S1030" s="100"/>
      <c r="T1030" s="100"/>
    </row>
    <row r="1031" spans="3:20" s="9" customFormat="1" x14ac:dyDescent="0.25">
      <c r="C1031" s="17"/>
      <c r="D1031" s="17"/>
      <c r="E1031" s="17"/>
      <c r="F1031" s="66"/>
      <c r="G1031" s="17"/>
      <c r="H1031" s="59"/>
      <c r="I1031" s="17"/>
      <c r="J1031" s="59"/>
      <c r="K1031" s="28"/>
      <c r="L1031" s="29"/>
      <c r="M1031" s="30"/>
      <c r="N1031" s="26">
        <f t="shared" si="42"/>
        <v>0</v>
      </c>
      <c r="O1031" s="26"/>
      <c r="P1031" s="23"/>
      <c r="Q1031" s="100"/>
      <c r="R1031" s="100"/>
      <c r="S1031" s="100"/>
      <c r="T1031" s="100"/>
    </row>
    <row r="1032" spans="3:20" s="9" customFormat="1" x14ac:dyDescent="0.25">
      <c r="C1032" s="17"/>
      <c r="D1032" s="17"/>
      <c r="E1032" s="17"/>
      <c r="F1032" s="66"/>
      <c r="G1032" s="17"/>
      <c r="H1032" s="59"/>
      <c r="I1032" s="17"/>
      <c r="J1032" s="59"/>
      <c r="K1032" s="28"/>
      <c r="L1032" s="29"/>
      <c r="M1032" s="30"/>
      <c r="N1032" s="26">
        <f t="shared" si="42"/>
        <v>0</v>
      </c>
      <c r="O1032" s="26"/>
      <c r="P1032" s="23"/>
      <c r="Q1032" s="100"/>
      <c r="R1032" s="100"/>
      <c r="S1032" s="100"/>
      <c r="T1032" s="100"/>
    </row>
    <row r="1033" spans="3:20" s="9" customFormat="1" x14ac:dyDescent="0.25">
      <c r="C1033" s="17"/>
      <c r="D1033" s="17"/>
      <c r="E1033" s="17"/>
      <c r="F1033" s="66"/>
      <c r="G1033" s="17"/>
      <c r="H1033" s="59"/>
      <c r="I1033" s="17"/>
      <c r="J1033" s="59"/>
      <c r="K1033" s="28"/>
      <c r="L1033" s="29"/>
      <c r="M1033" s="30"/>
      <c r="N1033" s="26">
        <f t="shared" si="42"/>
        <v>0</v>
      </c>
      <c r="O1033" s="26"/>
      <c r="P1033" s="23"/>
      <c r="Q1033" s="100"/>
      <c r="R1033" s="100"/>
      <c r="S1033" s="100"/>
      <c r="T1033" s="100"/>
    </row>
    <row r="1034" spans="3:20" s="9" customFormat="1" x14ac:dyDescent="0.25">
      <c r="C1034" s="17"/>
      <c r="D1034" s="17"/>
      <c r="E1034" s="17"/>
      <c r="F1034" s="66"/>
      <c r="G1034" s="17"/>
      <c r="H1034" s="59"/>
      <c r="I1034" s="17"/>
      <c r="J1034" s="59"/>
      <c r="K1034" s="28"/>
      <c r="L1034" s="29"/>
      <c r="M1034" s="30"/>
      <c r="N1034" s="26">
        <f t="shared" si="42"/>
        <v>0</v>
      </c>
      <c r="O1034" s="26"/>
      <c r="P1034" s="23"/>
      <c r="Q1034" s="100"/>
      <c r="R1034" s="100"/>
      <c r="S1034" s="100"/>
      <c r="T1034" s="100"/>
    </row>
    <row r="1035" spans="3:20" s="9" customFormat="1" x14ac:dyDescent="0.25">
      <c r="C1035" s="17"/>
      <c r="D1035" s="17"/>
      <c r="E1035" s="17"/>
      <c r="F1035" s="66"/>
      <c r="G1035" s="17"/>
      <c r="H1035" s="59"/>
      <c r="I1035" s="17"/>
      <c r="J1035" s="59"/>
      <c r="K1035" s="28"/>
      <c r="L1035" s="29"/>
      <c r="M1035" s="30"/>
      <c r="N1035" s="26">
        <f t="shared" si="42"/>
        <v>0</v>
      </c>
      <c r="O1035" s="26"/>
      <c r="P1035" s="23"/>
      <c r="Q1035" s="100"/>
      <c r="R1035" s="100"/>
      <c r="S1035" s="100"/>
      <c r="T1035" s="100"/>
    </row>
    <row r="1036" spans="3:20" s="9" customFormat="1" x14ac:dyDescent="0.25">
      <c r="C1036" s="17"/>
      <c r="D1036" s="17"/>
      <c r="E1036" s="17"/>
      <c r="F1036" s="66"/>
      <c r="G1036" s="17"/>
      <c r="H1036" s="59"/>
      <c r="I1036" s="17"/>
      <c r="J1036" s="59"/>
      <c r="K1036" s="28"/>
      <c r="L1036" s="29"/>
      <c r="M1036" s="30"/>
      <c r="N1036" s="26">
        <f t="shared" si="42"/>
        <v>0</v>
      </c>
      <c r="O1036" s="26"/>
      <c r="P1036" s="23"/>
      <c r="Q1036" s="100"/>
      <c r="R1036" s="100"/>
      <c r="S1036" s="100"/>
      <c r="T1036" s="100"/>
    </row>
    <row r="1037" spans="3:20" s="9" customFormat="1" x14ac:dyDescent="0.25">
      <c r="C1037" s="17"/>
      <c r="D1037" s="17"/>
      <c r="E1037" s="17"/>
      <c r="F1037" s="66"/>
      <c r="G1037" s="17"/>
      <c r="H1037" s="59"/>
      <c r="I1037" s="17"/>
      <c r="J1037" s="59"/>
      <c r="K1037" s="28"/>
      <c r="L1037" s="29"/>
      <c r="M1037" s="30"/>
      <c r="N1037" s="26">
        <f t="shared" si="42"/>
        <v>0</v>
      </c>
      <c r="O1037" s="26"/>
      <c r="P1037" s="23"/>
      <c r="Q1037" s="100"/>
      <c r="R1037" s="100"/>
      <c r="S1037" s="100"/>
      <c r="T1037" s="100"/>
    </row>
    <row r="1038" spans="3:20" s="9" customFormat="1" x14ac:dyDescent="0.25">
      <c r="C1038" s="17"/>
      <c r="D1038" s="17"/>
      <c r="E1038" s="17"/>
      <c r="F1038" s="66"/>
      <c r="G1038" s="17"/>
      <c r="H1038" s="59"/>
      <c r="I1038" s="17"/>
      <c r="J1038" s="59"/>
      <c r="K1038" s="28"/>
      <c r="L1038" s="29"/>
      <c r="M1038" s="30"/>
      <c r="N1038" s="26">
        <f t="shared" si="42"/>
        <v>0</v>
      </c>
      <c r="O1038" s="26"/>
      <c r="P1038" s="23"/>
      <c r="Q1038" s="100"/>
      <c r="R1038" s="100"/>
      <c r="S1038" s="100"/>
      <c r="T1038" s="100"/>
    </row>
    <row r="1039" spans="3:20" s="9" customFormat="1" x14ac:dyDescent="0.25">
      <c r="C1039" s="17"/>
      <c r="D1039" s="17"/>
      <c r="E1039" s="17"/>
      <c r="F1039" s="66"/>
      <c r="G1039" s="17"/>
      <c r="H1039" s="59"/>
      <c r="I1039" s="17"/>
      <c r="J1039" s="59"/>
      <c r="K1039" s="28"/>
      <c r="L1039" s="29"/>
      <c r="M1039" s="30"/>
      <c r="N1039" s="26">
        <f t="shared" si="42"/>
        <v>0</v>
      </c>
      <c r="O1039" s="26"/>
      <c r="P1039" s="23"/>
      <c r="Q1039" s="100"/>
      <c r="R1039" s="100"/>
      <c r="S1039" s="100"/>
      <c r="T1039" s="100"/>
    </row>
    <row r="1040" spans="3:20" s="9" customFormat="1" x14ac:dyDescent="0.25">
      <c r="C1040" s="17"/>
      <c r="D1040" s="17"/>
      <c r="E1040" s="17"/>
      <c r="F1040" s="66"/>
      <c r="G1040" s="17"/>
      <c r="H1040" s="59"/>
      <c r="I1040" s="17"/>
      <c r="J1040" s="59"/>
      <c r="K1040" s="28"/>
      <c r="L1040" s="29"/>
      <c r="M1040" s="30"/>
      <c r="N1040" s="26">
        <f t="shared" si="42"/>
        <v>0</v>
      </c>
      <c r="O1040" s="26"/>
      <c r="P1040" s="23"/>
      <c r="Q1040" s="100"/>
      <c r="R1040" s="100"/>
      <c r="S1040" s="100"/>
      <c r="T1040" s="100"/>
    </row>
    <row r="1041" spans="3:20" s="9" customFormat="1" x14ac:dyDescent="0.25">
      <c r="C1041" s="17"/>
      <c r="D1041" s="17"/>
      <c r="E1041" s="17"/>
      <c r="F1041" s="66"/>
      <c r="G1041" s="17"/>
      <c r="H1041" s="59"/>
      <c r="I1041" s="17"/>
      <c r="J1041" s="59"/>
      <c r="K1041" s="28"/>
      <c r="L1041" s="29"/>
      <c r="M1041" s="30"/>
      <c r="N1041" s="26">
        <f t="shared" si="42"/>
        <v>0</v>
      </c>
      <c r="O1041" s="26"/>
      <c r="P1041" s="23"/>
      <c r="Q1041" s="100"/>
      <c r="R1041" s="100"/>
      <c r="S1041" s="100"/>
      <c r="T1041" s="100"/>
    </row>
    <row r="1042" spans="3:20" s="9" customFormat="1" x14ac:dyDescent="0.25">
      <c r="C1042" s="17"/>
      <c r="D1042" s="17"/>
      <c r="E1042" s="17"/>
      <c r="F1042" s="66"/>
      <c r="G1042" s="17"/>
      <c r="H1042" s="59"/>
      <c r="I1042" s="17"/>
      <c r="J1042" s="59"/>
      <c r="K1042" s="28"/>
      <c r="L1042" s="29"/>
      <c r="M1042" s="30"/>
      <c r="N1042" s="26">
        <f t="shared" si="42"/>
        <v>0</v>
      </c>
      <c r="O1042" s="26"/>
      <c r="P1042" s="23"/>
      <c r="Q1042" s="100"/>
      <c r="R1042" s="100"/>
      <c r="S1042" s="100"/>
      <c r="T1042" s="100"/>
    </row>
    <row r="1043" spans="3:20" s="9" customFormat="1" x14ac:dyDescent="0.25">
      <c r="C1043" s="17"/>
      <c r="D1043" s="17"/>
      <c r="E1043" s="17"/>
      <c r="F1043" s="66"/>
      <c r="G1043" s="17"/>
      <c r="H1043" s="59"/>
      <c r="I1043" s="17"/>
      <c r="J1043" s="59"/>
      <c r="K1043" s="28"/>
      <c r="L1043" s="29"/>
      <c r="M1043" s="30"/>
      <c r="N1043" s="26">
        <f t="shared" si="42"/>
        <v>0</v>
      </c>
      <c r="O1043" s="26"/>
      <c r="P1043" s="23"/>
      <c r="Q1043" s="100"/>
      <c r="R1043" s="100"/>
      <c r="S1043" s="100"/>
      <c r="T1043" s="100"/>
    </row>
    <row r="1044" spans="3:20" s="9" customFormat="1" x14ac:dyDescent="0.25">
      <c r="C1044" s="17"/>
      <c r="D1044" s="17"/>
      <c r="E1044" s="17"/>
      <c r="F1044" s="66"/>
      <c r="G1044" s="17"/>
      <c r="H1044" s="59"/>
      <c r="I1044" s="17"/>
      <c r="J1044" s="59"/>
      <c r="K1044" s="28"/>
      <c r="L1044" s="29"/>
      <c r="M1044" s="30"/>
      <c r="N1044" s="26">
        <f t="shared" si="42"/>
        <v>0</v>
      </c>
      <c r="O1044" s="26"/>
      <c r="P1044" s="23"/>
      <c r="Q1044" s="100"/>
      <c r="R1044" s="100"/>
      <c r="S1044" s="100"/>
      <c r="T1044" s="100"/>
    </row>
    <row r="1045" spans="3:20" s="9" customFormat="1" x14ac:dyDescent="0.25">
      <c r="C1045" s="17"/>
      <c r="D1045" s="17"/>
      <c r="E1045" s="17"/>
      <c r="F1045" s="66"/>
      <c r="G1045" s="17"/>
      <c r="H1045" s="59"/>
      <c r="I1045" s="17"/>
      <c r="J1045" s="59"/>
      <c r="K1045" s="28"/>
      <c r="L1045" s="29"/>
      <c r="M1045" s="30"/>
      <c r="N1045" s="26">
        <f t="shared" si="42"/>
        <v>0</v>
      </c>
      <c r="O1045" s="26"/>
      <c r="P1045" s="23"/>
      <c r="Q1045" s="100"/>
      <c r="R1045" s="100"/>
      <c r="S1045" s="100"/>
      <c r="T1045" s="100"/>
    </row>
    <row r="1046" spans="3:20" s="9" customFormat="1" x14ac:dyDescent="0.25">
      <c r="C1046" s="17"/>
      <c r="D1046" s="17"/>
      <c r="E1046" s="17"/>
      <c r="F1046" s="66"/>
      <c r="G1046" s="17"/>
      <c r="H1046" s="59"/>
      <c r="I1046" s="17"/>
      <c r="J1046" s="59"/>
      <c r="K1046" s="28"/>
      <c r="L1046" s="29"/>
      <c r="M1046" s="30"/>
      <c r="N1046" s="26">
        <f t="shared" si="42"/>
        <v>0</v>
      </c>
      <c r="O1046" s="26"/>
      <c r="P1046" s="23"/>
      <c r="Q1046" s="100"/>
      <c r="R1046" s="100"/>
      <c r="S1046" s="100"/>
      <c r="T1046" s="100"/>
    </row>
    <row r="1047" spans="3:20" s="9" customFormat="1" x14ac:dyDescent="0.25">
      <c r="C1047" s="17"/>
      <c r="D1047" s="17"/>
      <c r="E1047" s="17"/>
      <c r="F1047" s="66"/>
      <c r="G1047" s="17"/>
      <c r="H1047" s="59"/>
      <c r="I1047" s="17"/>
      <c r="J1047" s="59"/>
      <c r="K1047" s="28"/>
      <c r="L1047" s="29"/>
      <c r="M1047" s="30"/>
      <c r="N1047" s="26">
        <f t="shared" si="42"/>
        <v>0</v>
      </c>
      <c r="O1047" s="26"/>
      <c r="P1047" s="23"/>
      <c r="Q1047" s="100"/>
      <c r="R1047" s="100"/>
      <c r="S1047" s="100"/>
      <c r="T1047" s="100"/>
    </row>
    <row r="1048" spans="3:20" s="9" customFormat="1" x14ac:dyDescent="0.25">
      <c r="C1048" s="17"/>
      <c r="D1048" s="17"/>
      <c r="E1048" s="17"/>
      <c r="F1048" s="66"/>
      <c r="G1048" s="17"/>
      <c r="H1048" s="59"/>
      <c r="I1048" s="17"/>
      <c r="J1048" s="59"/>
      <c r="K1048" s="28"/>
      <c r="L1048" s="29"/>
      <c r="M1048" s="30"/>
      <c r="N1048" s="26">
        <f t="shared" si="42"/>
        <v>0</v>
      </c>
      <c r="O1048" s="26"/>
      <c r="P1048" s="23"/>
      <c r="Q1048" s="100"/>
      <c r="R1048" s="100"/>
      <c r="S1048" s="100"/>
      <c r="T1048" s="100"/>
    </row>
    <row r="1049" spans="3:20" s="9" customFormat="1" x14ac:dyDescent="0.25">
      <c r="C1049" s="17"/>
      <c r="D1049" s="17"/>
      <c r="E1049" s="17"/>
      <c r="F1049" s="66"/>
      <c r="G1049" s="17"/>
      <c r="H1049" s="59"/>
      <c r="I1049" s="17"/>
      <c r="J1049" s="59"/>
      <c r="K1049" s="28"/>
      <c r="L1049" s="29"/>
      <c r="M1049" s="30"/>
      <c r="N1049" s="26">
        <f t="shared" si="42"/>
        <v>0</v>
      </c>
      <c r="O1049" s="26"/>
      <c r="P1049" s="23"/>
      <c r="Q1049" s="100"/>
      <c r="R1049" s="100"/>
      <c r="S1049" s="100"/>
      <c r="T1049" s="100"/>
    </row>
    <row r="1050" spans="3:20" s="9" customFormat="1" x14ac:dyDescent="0.25">
      <c r="C1050" s="17"/>
      <c r="D1050" s="17"/>
      <c r="E1050" s="17"/>
      <c r="F1050" s="66"/>
      <c r="G1050" s="17"/>
      <c r="H1050" s="59"/>
      <c r="I1050" s="17"/>
      <c r="J1050" s="59"/>
      <c r="K1050" s="28"/>
      <c r="L1050" s="29"/>
      <c r="M1050" s="30"/>
      <c r="N1050" s="26">
        <f t="shared" si="42"/>
        <v>0</v>
      </c>
      <c r="O1050" s="26"/>
      <c r="P1050" s="23"/>
      <c r="Q1050" s="100"/>
      <c r="R1050" s="100"/>
      <c r="S1050" s="100"/>
      <c r="T1050" s="100"/>
    </row>
    <row r="1051" spans="3:20" s="9" customFormat="1" x14ac:dyDescent="0.25">
      <c r="C1051" s="17"/>
      <c r="D1051" s="17"/>
      <c r="E1051" s="17"/>
      <c r="F1051" s="66"/>
      <c r="G1051" s="17"/>
      <c r="H1051" s="59"/>
      <c r="I1051" s="17"/>
      <c r="J1051" s="59"/>
      <c r="K1051" s="28"/>
      <c r="L1051" s="29"/>
      <c r="M1051" s="30"/>
      <c r="N1051" s="26">
        <f t="shared" si="42"/>
        <v>0</v>
      </c>
      <c r="O1051" s="26"/>
      <c r="P1051" s="23"/>
      <c r="Q1051" s="100"/>
      <c r="R1051" s="100"/>
      <c r="S1051" s="100"/>
      <c r="T1051" s="100"/>
    </row>
    <row r="1052" spans="3:20" s="9" customFormat="1" x14ac:dyDescent="0.25">
      <c r="C1052" s="17"/>
      <c r="D1052" s="17"/>
      <c r="E1052" s="17"/>
      <c r="F1052" s="66"/>
      <c r="G1052" s="17"/>
      <c r="H1052" s="59"/>
      <c r="I1052" s="17"/>
      <c r="J1052" s="59"/>
      <c r="K1052" s="28"/>
      <c r="L1052" s="29"/>
      <c r="M1052" s="30"/>
      <c r="N1052" s="26">
        <f t="shared" si="42"/>
        <v>0</v>
      </c>
      <c r="O1052" s="26"/>
      <c r="P1052" s="23"/>
      <c r="Q1052" s="100"/>
      <c r="R1052" s="100"/>
      <c r="S1052" s="100"/>
      <c r="T1052" s="100"/>
    </row>
    <row r="1053" spans="3:20" s="9" customFormat="1" x14ac:dyDescent="0.25">
      <c r="C1053" s="17"/>
      <c r="D1053" s="17"/>
      <c r="E1053" s="17"/>
      <c r="F1053" s="66"/>
      <c r="G1053" s="17"/>
      <c r="H1053" s="59"/>
      <c r="I1053" s="17"/>
      <c r="J1053" s="59"/>
      <c r="K1053" s="28"/>
      <c r="L1053" s="29"/>
      <c r="M1053" s="30"/>
      <c r="N1053" s="26">
        <f t="shared" si="42"/>
        <v>0</v>
      </c>
      <c r="O1053" s="26"/>
      <c r="P1053" s="23"/>
      <c r="Q1053" s="100"/>
      <c r="R1053" s="100"/>
      <c r="S1053" s="100"/>
      <c r="T1053" s="100"/>
    </row>
    <row r="1054" spans="3:20" s="9" customFormat="1" x14ac:dyDescent="0.25">
      <c r="C1054" s="17"/>
      <c r="D1054" s="17"/>
      <c r="E1054" s="17"/>
      <c r="F1054" s="66"/>
      <c r="G1054" s="17"/>
      <c r="H1054" s="59"/>
      <c r="I1054" s="17"/>
      <c r="J1054" s="59"/>
      <c r="K1054" s="28"/>
      <c r="L1054" s="29"/>
      <c r="M1054" s="30"/>
      <c r="N1054" s="26">
        <f t="shared" si="42"/>
        <v>0</v>
      </c>
      <c r="O1054" s="26"/>
      <c r="P1054" s="23"/>
      <c r="Q1054" s="100"/>
      <c r="R1054" s="100"/>
      <c r="S1054" s="100"/>
      <c r="T1054" s="100"/>
    </row>
    <row r="1055" spans="3:20" s="9" customFormat="1" x14ac:dyDescent="0.25">
      <c r="C1055" s="17"/>
      <c r="D1055" s="17"/>
      <c r="E1055" s="17"/>
      <c r="F1055" s="66"/>
      <c r="G1055" s="17"/>
      <c r="H1055" s="59"/>
      <c r="I1055" s="17"/>
      <c r="J1055" s="59"/>
      <c r="K1055" s="28"/>
      <c r="L1055" s="29"/>
      <c r="M1055" s="30"/>
      <c r="N1055" s="26">
        <f t="shared" si="42"/>
        <v>0</v>
      </c>
      <c r="O1055" s="26"/>
      <c r="P1055" s="23"/>
      <c r="Q1055" s="100"/>
      <c r="R1055" s="100"/>
      <c r="S1055" s="100"/>
      <c r="T1055" s="100"/>
    </row>
    <row r="1056" spans="3:20" s="9" customFormat="1" x14ac:dyDescent="0.25">
      <c r="C1056" s="17"/>
      <c r="D1056" s="17"/>
      <c r="E1056" s="17"/>
      <c r="F1056" s="66"/>
      <c r="G1056" s="17"/>
      <c r="H1056" s="59"/>
      <c r="I1056" s="17"/>
      <c r="J1056" s="59"/>
      <c r="K1056" s="28"/>
      <c r="L1056" s="29"/>
      <c r="M1056" s="30"/>
      <c r="N1056" s="26">
        <f t="shared" si="42"/>
        <v>0</v>
      </c>
      <c r="O1056" s="26"/>
      <c r="P1056" s="23"/>
      <c r="Q1056" s="100"/>
      <c r="R1056" s="100"/>
      <c r="S1056" s="100"/>
      <c r="T1056" s="100"/>
    </row>
    <row r="1057" spans="3:20" s="9" customFormat="1" x14ac:dyDescent="0.25">
      <c r="C1057" s="17"/>
      <c r="D1057" s="17"/>
      <c r="E1057" s="17"/>
      <c r="F1057" s="66"/>
      <c r="G1057" s="17"/>
      <c r="H1057" s="59"/>
      <c r="I1057" s="17"/>
      <c r="J1057" s="59"/>
      <c r="K1057" s="28"/>
      <c r="L1057" s="29"/>
      <c r="M1057" s="30"/>
      <c r="N1057" s="26">
        <f t="shared" si="42"/>
        <v>0</v>
      </c>
      <c r="O1057" s="26"/>
      <c r="P1057" s="23"/>
      <c r="Q1057" s="100"/>
      <c r="R1057" s="100"/>
      <c r="S1057" s="100"/>
      <c r="T1057" s="100"/>
    </row>
    <row r="1058" spans="3:20" s="9" customFormat="1" x14ac:dyDescent="0.25">
      <c r="C1058" s="17"/>
      <c r="D1058" s="17"/>
      <c r="E1058" s="17"/>
      <c r="F1058" s="66"/>
      <c r="G1058" s="17"/>
      <c r="H1058" s="59"/>
      <c r="I1058" s="17"/>
      <c r="J1058" s="59"/>
      <c r="K1058" s="28"/>
      <c r="L1058" s="29"/>
      <c r="M1058" s="30"/>
      <c r="N1058" s="26">
        <f t="shared" si="42"/>
        <v>0</v>
      </c>
      <c r="O1058" s="26"/>
      <c r="P1058" s="23"/>
      <c r="Q1058" s="100"/>
      <c r="R1058" s="100"/>
      <c r="S1058" s="100"/>
      <c r="T1058" s="100"/>
    </row>
    <row r="1059" spans="3:20" s="9" customFormat="1" x14ac:dyDescent="0.25">
      <c r="C1059" s="17"/>
      <c r="D1059" s="17"/>
      <c r="E1059" s="17"/>
      <c r="F1059" s="66"/>
      <c r="G1059" s="17"/>
      <c r="H1059" s="59"/>
      <c r="I1059" s="17"/>
      <c r="J1059" s="59"/>
      <c r="K1059" s="28"/>
      <c r="L1059" s="29"/>
      <c r="M1059" s="30"/>
      <c r="N1059" s="26">
        <f t="shared" si="42"/>
        <v>0</v>
      </c>
      <c r="O1059" s="26"/>
      <c r="P1059" s="23"/>
      <c r="Q1059" s="100"/>
      <c r="R1059" s="100"/>
      <c r="S1059" s="100"/>
      <c r="T1059" s="100"/>
    </row>
    <row r="1060" spans="3:20" s="9" customFormat="1" x14ac:dyDescent="0.25">
      <c r="C1060" s="17"/>
      <c r="D1060" s="17"/>
      <c r="E1060" s="17"/>
      <c r="F1060" s="66"/>
      <c r="G1060" s="17"/>
      <c r="H1060" s="59"/>
      <c r="I1060" s="17"/>
      <c r="J1060" s="59"/>
      <c r="K1060" s="28"/>
      <c r="L1060" s="29"/>
      <c r="M1060" s="30"/>
      <c r="N1060" s="26">
        <f t="shared" si="42"/>
        <v>0</v>
      </c>
      <c r="O1060" s="26"/>
      <c r="P1060" s="23"/>
      <c r="Q1060" s="100"/>
      <c r="R1060" s="100"/>
      <c r="S1060" s="100"/>
      <c r="T1060" s="100"/>
    </row>
    <row r="1061" spans="3:20" s="9" customFormat="1" x14ac:dyDescent="0.25">
      <c r="C1061" s="17"/>
      <c r="D1061" s="17"/>
      <c r="E1061" s="17"/>
      <c r="F1061" s="66"/>
      <c r="G1061" s="17"/>
      <c r="H1061" s="59"/>
      <c r="I1061" s="17"/>
      <c r="J1061" s="59"/>
      <c r="K1061" s="28"/>
      <c r="L1061" s="29"/>
      <c r="M1061" s="30"/>
      <c r="N1061" s="26">
        <f t="shared" si="42"/>
        <v>0</v>
      </c>
      <c r="O1061" s="26"/>
      <c r="P1061" s="23"/>
      <c r="Q1061" s="100"/>
      <c r="R1061" s="100"/>
      <c r="S1061" s="100"/>
      <c r="T1061" s="100"/>
    </row>
    <row r="1062" spans="3:20" s="9" customFormat="1" x14ac:dyDescent="0.25">
      <c r="C1062" s="17"/>
      <c r="D1062" s="17"/>
      <c r="E1062" s="17"/>
      <c r="F1062" s="66"/>
      <c r="G1062" s="17"/>
      <c r="H1062" s="59"/>
      <c r="I1062" s="17"/>
      <c r="J1062" s="59"/>
      <c r="K1062" s="28"/>
      <c r="L1062" s="29"/>
      <c r="M1062" s="30"/>
      <c r="N1062" s="26">
        <f t="shared" si="42"/>
        <v>0</v>
      </c>
      <c r="O1062" s="26"/>
      <c r="P1062" s="23"/>
      <c r="Q1062" s="100"/>
      <c r="R1062" s="100"/>
      <c r="S1062" s="100"/>
      <c r="T1062" s="100"/>
    </row>
    <row r="1063" spans="3:20" s="9" customFormat="1" x14ac:dyDescent="0.25">
      <c r="C1063" s="17"/>
      <c r="D1063" s="17"/>
      <c r="E1063" s="17"/>
      <c r="F1063" s="66"/>
      <c r="G1063" s="17"/>
      <c r="H1063" s="59"/>
      <c r="I1063" s="17"/>
      <c r="J1063" s="59"/>
      <c r="K1063" s="28"/>
      <c r="L1063" s="29"/>
      <c r="M1063" s="30"/>
      <c r="N1063" s="26">
        <f t="shared" si="42"/>
        <v>0</v>
      </c>
      <c r="O1063" s="26"/>
      <c r="P1063" s="23"/>
      <c r="Q1063" s="100"/>
      <c r="R1063" s="100"/>
      <c r="S1063" s="100"/>
      <c r="T1063" s="100"/>
    </row>
    <row r="1064" spans="3:20" s="9" customFormat="1" x14ac:dyDescent="0.25">
      <c r="C1064" s="17"/>
      <c r="D1064" s="17"/>
      <c r="E1064" s="17"/>
      <c r="F1064" s="66"/>
      <c r="G1064" s="17"/>
      <c r="H1064" s="59"/>
      <c r="I1064" s="17"/>
      <c r="J1064" s="59"/>
      <c r="K1064" s="28"/>
      <c r="L1064" s="29"/>
      <c r="M1064" s="30"/>
      <c r="N1064" s="26">
        <f t="shared" si="42"/>
        <v>0</v>
      </c>
      <c r="O1064" s="26"/>
      <c r="P1064" s="23"/>
      <c r="Q1064" s="100"/>
      <c r="R1064" s="100"/>
      <c r="S1064" s="100"/>
      <c r="T1064" s="100"/>
    </row>
    <row r="1065" spans="3:20" s="9" customFormat="1" x14ac:dyDescent="0.25">
      <c r="C1065" s="17"/>
      <c r="D1065" s="17"/>
      <c r="E1065" s="17"/>
      <c r="F1065" s="66"/>
      <c r="G1065" s="17"/>
      <c r="H1065" s="59"/>
      <c r="I1065" s="17"/>
      <c r="J1065" s="59"/>
      <c r="K1065" s="28"/>
      <c r="L1065" s="29"/>
      <c r="M1065" s="30"/>
      <c r="N1065" s="26">
        <f t="shared" si="42"/>
        <v>0</v>
      </c>
      <c r="O1065" s="26"/>
      <c r="P1065" s="23"/>
      <c r="Q1065" s="100"/>
      <c r="R1065" s="100"/>
      <c r="S1065" s="100"/>
      <c r="T1065" s="100"/>
    </row>
    <row r="1066" spans="3:20" s="9" customFormat="1" x14ac:dyDescent="0.25">
      <c r="C1066" s="17"/>
      <c r="D1066" s="17"/>
      <c r="E1066" s="17"/>
      <c r="F1066" s="66"/>
      <c r="G1066" s="17"/>
      <c r="H1066" s="59"/>
      <c r="I1066" s="17"/>
      <c r="J1066" s="59"/>
      <c r="K1066" s="28"/>
      <c r="L1066" s="29"/>
      <c r="M1066" s="30"/>
      <c r="N1066" s="26">
        <f t="shared" si="42"/>
        <v>0</v>
      </c>
      <c r="O1066" s="26"/>
      <c r="P1066" s="23"/>
      <c r="Q1066" s="100"/>
      <c r="R1066" s="100"/>
      <c r="S1066" s="100"/>
      <c r="T1066" s="100"/>
    </row>
    <row r="1067" spans="3:20" s="9" customFormat="1" x14ac:dyDescent="0.25">
      <c r="C1067" s="17"/>
      <c r="D1067" s="17"/>
      <c r="E1067" s="17"/>
      <c r="F1067" s="66"/>
      <c r="G1067" s="17"/>
      <c r="H1067" s="59"/>
      <c r="I1067" s="17"/>
      <c r="J1067" s="59"/>
      <c r="K1067" s="28"/>
      <c r="L1067" s="29"/>
      <c r="M1067" s="30"/>
      <c r="N1067" s="26">
        <f t="shared" si="42"/>
        <v>0</v>
      </c>
      <c r="O1067" s="26"/>
      <c r="P1067" s="23"/>
      <c r="Q1067" s="100"/>
      <c r="R1067" s="100"/>
      <c r="S1067" s="100"/>
      <c r="T1067" s="100"/>
    </row>
    <row r="1068" spans="3:20" s="9" customFormat="1" x14ac:dyDescent="0.25">
      <c r="C1068" s="17"/>
      <c r="D1068" s="17"/>
      <c r="E1068" s="17"/>
      <c r="F1068" s="66"/>
      <c r="G1068" s="17"/>
      <c r="H1068" s="59"/>
      <c r="I1068" s="17"/>
      <c r="J1068" s="59"/>
      <c r="K1068" s="28"/>
      <c r="L1068" s="29"/>
      <c r="M1068" s="30"/>
      <c r="N1068" s="26">
        <f t="shared" si="42"/>
        <v>0</v>
      </c>
      <c r="O1068" s="26"/>
      <c r="P1068" s="23"/>
      <c r="Q1068" s="100"/>
      <c r="R1068" s="100"/>
      <c r="S1068" s="100"/>
      <c r="T1068" s="100"/>
    </row>
    <row r="1069" spans="3:20" s="9" customFormat="1" x14ac:dyDescent="0.25">
      <c r="C1069" s="17"/>
      <c r="D1069" s="17"/>
      <c r="E1069" s="17"/>
      <c r="F1069" s="66"/>
      <c r="G1069" s="17"/>
      <c r="H1069" s="59"/>
      <c r="I1069" s="17"/>
      <c r="J1069" s="59"/>
      <c r="K1069" s="28"/>
      <c r="L1069" s="29"/>
      <c r="M1069" s="30"/>
      <c r="N1069" s="26">
        <f t="shared" si="42"/>
        <v>0</v>
      </c>
      <c r="O1069" s="26"/>
      <c r="P1069" s="23"/>
      <c r="Q1069" s="100"/>
      <c r="R1069" s="100"/>
      <c r="S1069" s="100"/>
      <c r="T1069" s="100"/>
    </row>
    <row r="1070" spans="3:20" s="9" customFormat="1" x14ac:dyDescent="0.25">
      <c r="C1070" s="17"/>
      <c r="D1070" s="17"/>
      <c r="E1070" s="17"/>
      <c r="F1070" s="66"/>
      <c r="G1070" s="17"/>
      <c r="H1070" s="59"/>
      <c r="I1070" s="17"/>
      <c r="J1070" s="59"/>
      <c r="K1070" s="28"/>
      <c r="L1070" s="29"/>
      <c r="M1070" s="30"/>
      <c r="N1070" s="26">
        <f t="shared" si="42"/>
        <v>0</v>
      </c>
      <c r="O1070" s="26"/>
      <c r="P1070" s="23"/>
      <c r="Q1070" s="100"/>
      <c r="R1070" s="100"/>
      <c r="S1070" s="100"/>
      <c r="T1070" s="100"/>
    </row>
    <row r="1071" spans="3:20" s="9" customFormat="1" x14ac:dyDescent="0.25">
      <c r="C1071" s="17"/>
      <c r="D1071" s="17"/>
      <c r="E1071" s="17"/>
      <c r="F1071" s="66"/>
      <c r="G1071" s="17"/>
      <c r="H1071" s="59"/>
      <c r="I1071" s="17"/>
      <c r="J1071" s="59"/>
      <c r="K1071" s="28"/>
      <c r="L1071" s="29"/>
      <c r="M1071" s="30"/>
      <c r="N1071" s="26">
        <f t="shared" ref="N1071:N1110" si="43">+M1071*K1071</f>
        <v>0</v>
      </c>
      <c r="O1071" s="26"/>
      <c r="P1071" s="23"/>
      <c r="Q1071" s="100"/>
      <c r="R1071" s="100"/>
      <c r="S1071" s="100"/>
      <c r="T1071" s="100"/>
    </row>
    <row r="1072" spans="3:20" s="9" customFormat="1" x14ac:dyDescent="0.25">
      <c r="C1072" s="17"/>
      <c r="D1072" s="17"/>
      <c r="E1072" s="17"/>
      <c r="F1072" s="66"/>
      <c r="G1072" s="17"/>
      <c r="H1072" s="59"/>
      <c r="I1072" s="17"/>
      <c r="J1072" s="59"/>
      <c r="K1072" s="28"/>
      <c r="L1072" s="29"/>
      <c r="M1072" s="30"/>
      <c r="N1072" s="26">
        <f t="shared" si="43"/>
        <v>0</v>
      </c>
      <c r="O1072" s="26"/>
      <c r="P1072" s="23"/>
      <c r="Q1072" s="100"/>
      <c r="R1072" s="100"/>
      <c r="S1072" s="100"/>
      <c r="T1072" s="100"/>
    </row>
    <row r="1073" spans="3:20" s="9" customFormat="1" x14ac:dyDescent="0.25">
      <c r="C1073" s="17"/>
      <c r="D1073" s="17"/>
      <c r="E1073" s="17"/>
      <c r="F1073" s="66"/>
      <c r="G1073" s="17"/>
      <c r="H1073" s="59"/>
      <c r="I1073" s="17"/>
      <c r="J1073" s="59"/>
      <c r="K1073" s="28"/>
      <c r="L1073" s="29"/>
      <c r="M1073" s="30"/>
      <c r="N1073" s="26">
        <f t="shared" si="43"/>
        <v>0</v>
      </c>
      <c r="O1073" s="26"/>
      <c r="P1073" s="23"/>
      <c r="Q1073" s="100"/>
      <c r="R1073" s="100"/>
      <c r="S1073" s="100"/>
      <c r="T1073" s="100"/>
    </row>
    <row r="1074" spans="3:20" s="9" customFormat="1" x14ac:dyDescent="0.25">
      <c r="C1074" s="17"/>
      <c r="D1074" s="17"/>
      <c r="E1074" s="17"/>
      <c r="F1074" s="66"/>
      <c r="G1074" s="17"/>
      <c r="H1074" s="59"/>
      <c r="I1074" s="17"/>
      <c r="J1074" s="59"/>
      <c r="K1074" s="28"/>
      <c r="L1074" s="29"/>
      <c r="M1074" s="30"/>
      <c r="N1074" s="26">
        <f t="shared" si="43"/>
        <v>0</v>
      </c>
      <c r="O1074" s="26"/>
      <c r="P1074" s="23"/>
      <c r="Q1074" s="100"/>
      <c r="R1074" s="100"/>
      <c r="S1074" s="100"/>
      <c r="T1074" s="100"/>
    </row>
    <row r="1075" spans="3:20" s="9" customFormat="1" x14ac:dyDescent="0.25">
      <c r="C1075" s="17"/>
      <c r="D1075" s="17"/>
      <c r="E1075" s="17"/>
      <c r="F1075" s="66"/>
      <c r="G1075" s="17"/>
      <c r="H1075" s="59"/>
      <c r="I1075" s="17"/>
      <c r="J1075" s="59"/>
      <c r="K1075" s="28"/>
      <c r="L1075" s="29"/>
      <c r="M1075" s="30"/>
      <c r="N1075" s="26">
        <f t="shared" si="43"/>
        <v>0</v>
      </c>
      <c r="O1075" s="26"/>
      <c r="P1075" s="23"/>
      <c r="Q1075" s="100"/>
      <c r="R1075" s="100"/>
      <c r="S1075" s="100"/>
      <c r="T1075" s="100"/>
    </row>
    <row r="1076" spans="3:20" s="9" customFormat="1" x14ac:dyDescent="0.25">
      <c r="C1076" s="17"/>
      <c r="D1076" s="17"/>
      <c r="E1076" s="17"/>
      <c r="F1076" s="66"/>
      <c r="G1076" s="17"/>
      <c r="H1076" s="59"/>
      <c r="I1076" s="17"/>
      <c r="J1076" s="59"/>
      <c r="K1076" s="28"/>
      <c r="L1076" s="29"/>
      <c r="M1076" s="30"/>
      <c r="N1076" s="26">
        <f t="shared" si="43"/>
        <v>0</v>
      </c>
      <c r="O1076" s="26"/>
      <c r="P1076" s="23"/>
      <c r="Q1076" s="100"/>
      <c r="R1076" s="100"/>
      <c r="S1076" s="100"/>
      <c r="T1076" s="100"/>
    </row>
    <row r="1077" spans="3:20" s="9" customFormat="1" x14ac:dyDescent="0.25">
      <c r="C1077" s="17"/>
      <c r="D1077" s="17"/>
      <c r="E1077" s="17"/>
      <c r="F1077" s="66"/>
      <c r="G1077" s="17"/>
      <c r="H1077" s="59"/>
      <c r="I1077" s="17"/>
      <c r="J1077" s="59"/>
      <c r="K1077" s="28"/>
      <c r="L1077" s="29"/>
      <c r="M1077" s="30"/>
      <c r="N1077" s="26">
        <f t="shared" si="43"/>
        <v>0</v>
      </c>
      <c r="O1077" s="26"/>
      <c r="P1077" s="23"/>
      <c r="Q1077" s="100"/>
      <c r="R1077" s="100"/>
      <c r="S1077" s="100"/>
      <c r="T1077" s="100"/>
    </row>
    <row r="1078" spans="3:20" s="9" customFormat="1" x14ac:dyDescent="0.25">
      <c r="C1078" s="17"/>
      <c r="D1078" s="17"/>
      <c r="E1078" s="17"/>
      <c r="F1078" s="66"/>
      <c r="G1078" s="17"/>
      <c r="H1078" s="59"/>
      <c r="I1078" s="17"/>
      <c r="J1078" s="59"/>
      <c r="K1078" s="28"/>
      <c r="L1078" s="29"/>
      <c r="M1078" s="30"/>
      <c r="N1078" s="26">
        <f t="shared" si="43"/>
        <v>0</v>
      </c>
      <c r="O1078" s="26"/>
      <c r="P1078" s="23"/>
      <c r="Q1078" s="100"/>
      <c r="R1078" s="100"/>
      <c r="S1078" s="100"/>
      <c r="T1078" s="100"/>
    </row>
    <row r="1079" spans="3:20" s="9" customFormat="1" x14ac:dyDescent="0.25">
      <c r="C1079" s="17"/>
      <c r="D1079" s="17"/>
      <c r="E1079" s="17"/>
      <c r="F1079" s="66"/>
      <c r="G1079" s="17"/>
      <c r="H1079" s="59"/>
      <c r="I1079" s="17"/>
      <c r="J1079" s="59"/>
      <c r="K1079" s="28"/>
      <c r="L1079" s="29"/>
      <c r="M1079" s="30"/>
      <c r="N1079" s="26">
        <f t="shared" si="43"/>
        <v>0</v>
      </c>
      <c r="O1079" s="26"/>
      <c r="P1079" s="23"/>
      <c r="Q1079" s="100"/>
      <c r="R1079" s="100"/>
      <c r="S1079" s="100"/>
      <c r="T1079" s="100"/>
    </row>
    <row r="1080" spans="3:20" s="9" customFormat="1" x14ac:dyDescent="0.25">
      <c r="C1080" s="17"/>
      <c r="D1080" s="17"/>
      <c r="E1080" s="17"/>
      <c r="F1080" s="66"/>
      <c r="G1080" s="17"/>
      <c r="H1080" s="59"/>
      <c r="I1080" s="17"/>
      <c r="J1080" s="59"/>
      <c r="K1080" s="28"/>
      <c r="L1080" s="29"/>
      <c r="M1080" s="30"/>
      <c r="N1080" s="26">
        <f t="shared" si="43"/>
        <v>0</v>
      </c>
      <c r="O1080" s="26"/>
      <c r="P1080" s="23"/>
      <c r="Q1080" s="100"/>
      <c r="R1080" s="100"/>
      <c r="S1080" s="100"/>
      <c r="T1080" s="100"/>
    </row>
    <row r="1081" spans="3:20" s="9" customFormat="1" x14ac:dyDescent="0.25">
      <c r="C1081" s="17"/>
      <c r="D1081" s="17"/>
      <c r="E1081" s="17"/>
      <c r="F1081" s="66"/>
      <c r="G1081" s="17"/>
      <c r="H1081" s="59"/>
      <c r="I1081" s="17"/>
      <c r="J1081" s="59"/>
      <c r="K1081" s="28"/>
      <c r="L1081" s="29"/>
      <c r="M1081" s="30"/>
      <c r="N1081" s="26">
        <f t="shared" si="43"/>
        <v>0</v>
      </c>
      <c r="O1081" s="26"/>
      <c r="P1081" s="23"/>
      <c r="Q1081" s="100"/>
      <c r="R1081" s="100"/>
      <c r="S1081" s="100"/>
      <c r="T1081" s="100"/>
    </row>
    <row r="1082" spans="3:20" s="9" customFormat="1" x14ac:dyDescent="0.25">
      <c r="C1082" s="17"/>
      <c r="D1082" s="17"/>
      <c r="E1082" s="17"/>
      <c r="F1082" s="66"/>
      <c r="G1082" s="17"/>
      <c r="H1082" s="59"/>
      <c r="I1082" s="17"/>
      <c r="J1082" s="59"/>
      <c r="K1082" s="28"/>
      <c r="L1082" s="29"/>
      <c r="M1082" s="30"/>
      <c r="N1082" s="26">
        <f t="shared" si="43"/>
        <v>0</v>
      </c>
      <c r="O1082" s="26"/>
      <c r="P1082" s="23"/>
      <c r="Q1082" s="100"/>
      <c r="R1082" s="100"/>
      <c r="S1082" s="100"/>
      <c r="T1082" s="100"/>
    </row>
    <row r="1083" spans="3:20" s="9" customFormat="1" x14ac:dyDescent="0.25">
      <c r="C1083" s="17"/>
      <c r="D1083" s="17"/>
      <c r="E1083" s="17"/>
      <c r="F1083" s="66"/>
      <c r="G1083" s="17"/>
      <c r="H1083" s="59"/>
      <c r="I1083" s="17"/>
      <c r="J1083" s="59"/>
      <c r="K1083" s="28"/>
      <c r="L1083" s="29"/>
      <c r="M1083" s="30"/>
      <c r="N1083" s="26">
        <f t="shared" si="43"/>
        <v>0</v>
      </c>
      <c r="O1083" s="26"/>
      <c r="P1083" s="23"/>
      <c r="Q1083" s="100"/>
      <c r="R1083" s="100"/>
      <c r="S1083" s="100"/>
      <c r="T1083" s="100"/>
    </row>
    <row r="1084" spans="3:20" s="9" customFormat="1" x14ac:dyDescent="0.25">
      <c r="C1084" s="17"/>
      <c r="D1084" s="17"/>
      <c r="E1084" s="17"/>
      <c r="F1084" s="66"/>
      <c r="G1084" s="17"/>
      <c r="H1084" s="59"/>
      <c r="I1084" s="17"/>
      <c r="J1084" s="59"/>
      <c r="K1084" s="28"/>
      <c r="L1084" s="29"/>
      <c r="M1084" s="30"/>
      <c r="N1084" s="26">
        <f t="shared" si="43"/>
        <v>0</v>
      </c>
      <c r="O1084" s="26"/>
      <c r="P1084" s="23"/>
      <c r="Q1084" s="100"/>
      <c r="R1084" s="100"/>
      <c r="S1084" s="100"/>
      <c r="T1084" s="100"/>
    </row>
    <row r="1085" spans="3:20" s="9" customFormat="1" x14ac:dyDescent="0.25">
      <c r="C1085" s="17"/>
      <c r="D1085" s="17"/>
      <c r="E1085" s="17"/>
      <c r="F1085" s="66"/>
      <c r="G1085" s="17"/>
      <c r="H1085" s="59"/>
      <c r="I1085" s="17"/>
      <c r="J1085" s="59"/>
      <c r="K1085" s="28"/>
      <c r="L1085" s="29"/>
      <c r="M1085" s="30"/>
      <c r="N1085" s="26">
        <f t="shared" si="43"/>
        <v>0</v>
      </c>
      <c r="O1085" s="26"/>
      <c r="P1085" s="23"/>
      <c r="Q1085" s="100"/>
      <c r="R1085" s="100"/>
      <c r="S1085" s="100"/>
      <c r="T1085" s="100"/>
    </row>
    <row r="1086" spans="3:20" s="9" customFormat="1" x14ac:dyDescent="0.25">
      <c r="C1086" s="17"/>
      <c r="D1086" s="17"/>
      <c r="E1086" s="17"/>
      <c r="F1086" s="66"/>
      <c r="G1086" s="17"/>
      <c r="H1086" s="59"/>
      <c r="I1086" s="17"/>
      <c r="J1086" s="59"/>
      <c r="K1086" s="28"/>
      <c r="L1086" s="29"/>
      <c r="M1086" s="30"/>
      <c r="N1086" s="26">
        <f t="shared" si="43"/>
        <v>0</v>
      </c>
      <c r="O1086" s="26"/>
      <c r="P1086" s="23"/>
      <c r="Q1086" s="100"/>
      <c r="R1086" s="100"/>
      <c r="S1086" s="100"/>
      <c r="T1086" s="100"/>
    </row>
    <row r="1087" spans="3:20" s="9" customFormat="1" x14ac:dyDescent="0.25">
      <c r="C1087" s="17"/>
      <c r="D1087" s="17"/>
      <c r="E1087" s="17"/>
      <c r="F1087" s="66"/>
      <c r="G1087" s="17"/>
      <c r="H1087" s="59"/>
      <c r="I1087" s="17"/>
      <c r="J1087" s="59"/>
      <c r="K1087" s="28"/>
      <c r="L1087" s="29"/>
      <c r="M1087" s="30"/>
      <c r="N1087" s="26">
        <f t="shared" si="43"/>
        <v>0</v>
      </c>
      <c r="O1087" s="26"/>
      <c r="P1087" s="23"/>
      <c r="Q1087" s="100"/>
      <c r="R1087" s="100"/>
      <c r="S1087" s="100"/>
      <c r="T1087" s="100"/>
    </row>
    <row r="1088" spans="3:20" s="9" customFormat="1" x14ac:dyDescent="0.25">
      <c r="C1088" s="17"/>
      <c r="D1088" s="17"/>
      <c r="E1088" s="17"/>
      <c r="F1088" s="66"/>
      <c r="G1088" s="17"/>
      <c r="H1088" s="59"/>
      <c r="I1088" s="17"/>
      <c r="J1088" s="59"/>
      <c r="K1088" s="28"/>
      <c r="L1088" s="29"/>
      <c r="M1088" s="30"/>
      <c r="N1088" s="26">
        <f t="shared" si="43"/>
        <v>0</v>
      </c>
      <c r="O1088" s="26"/>
      <c r="P1088" s="23"/>
      <c r="Q1088" s="100"/>
      <c r="R1088" s="100"/>
      <c r="S1088" s="100"/>
      <c r="T1088" s="100"/>
    </row>
    <row r="1089" spans="3:20" s="9" customFormat="1" x14ac:dyDescent="0.25">
      <c r="C1089" s="17"/>
      <c r="D1089" s="17"/>
      <c r="E1089" s="17"/>
      <c r="F1089" s="66"/>
      <c r="G1089" s="17"/>
      <c r="H1089" s="59"/>
      <c r="I1089" s="17"/>
      <c r="J1089" s="59"/>
      <c r="K1089" s="28"/>
      <c r="L1089" s="29"/>
      <c r="M1089" s="30"/>
      <c r="N1089" s="26">
        <f t="shared" si="43"/>
        <v>0</v>
      </c>
      <c r="O1089" s="26"/>
      <c r="P1089" s="23"/>
      <c r="Q1089" s="100"/>
      <c r="R1089" s="100"/>
      <c r="S1089" s="100"/>
      <c r="T1089" s="100"/>
    </row>
    <row r="1090" spans="3:20" s="9" customFormat="1" x14ac:dyDescent="0.25">
      <c r="C1090" s="17"/>
      <c r="D1090" s="17"/>
      <c r="E1090" s="17"/>
      <c r="F1090" s="66"/>
      <c r="G1090" s="17"/>
      <c r="H1090" s="59"/>
      <c r="I1090" s="17"/>
      <c r="J1090" s="59"/>
      <c r="K1090" s="28"/>
      <c r="L1090" s="29"/>
      <c r="M1090" s="30"/>
      <c r="N1090" s="26">
        <f t="shared" si="43"/>
        <v>0</v>
      </c>
      <c r="O1090" s="26"/>
      <c r="P1090" s="23"/>
      <c r="Q1090" s="100"/>
      <c r="R1090" s="100"/>
      <c r="S1090" s="100"/>
      <c r="T1090" s="100"/>
    </row>
    <row r="1091" spans="3:20" s="9" customFormat="1" x14ac:dyDescent="0.25">
      <c r="C1091" s="17"/>
      <c r="D1091" s="17"/>
      <c r="E1091" s="17"/>
      <c r="F1091" s="66"/>
      <c r="G1091" s="17"/>
      <c r="H1091" s="59"/>
      <c r="I1091" s="17"/>
      <c r="J1091" s="59"/>
      <c r="K1091" s="28"/>
      <c r="L1091" s="29"/>
      <c r="M1091" s="30"/>
      <c r="N1091" s="26">
        <f t="shared" si="43"/>
        <v>0</v>
      </c>
      <c r="O1091" s="26"/>
      <c r="P1091" s="23"/>
      <c r="Q1091" s="100"/>
      <c r="R1091" s="100"/>
      <c r="S1091" s="100"/>
      <c r="T1091" s="100"/>
    </row>
    <row r="1092" spans="3:20" s="9" customFormat="1" x14ac:dyDescent="0.25">
      <c r="C1092" s="17"/>
      <c r="D1092" s="17"/>
      <c r="E1092" s="17"/>
      <c r="F1092" s="66"/>
      <c r="G1092" s="17"/>
      <c r="H1092" s="59"/>
      <c r="I1092" s="17"/>
      <c r="J1092" s="59"/>
      <c r="K1092" s="28"/>
      <c r="L1092" s="29"/>
      <c r="M1092" s="30"/>
      <c r="N1092" s="26">
        <f t="shared" si="43"/>
        <v>0</v>
      </c>
      <c r="O1092" s="26"/>
      <c r="P1092" s="23"/>
      <c r="Q1092" s="100"/>
      <c r="R1092" s="100"/>
      <c r="S1092" s="100"/>
      <c r="T1092" s="100"/>
    </row>
    <row r="1093" spans="3:20" s="9" customFormat="1" x14ac:dyDescent="0.25">
      <c r="C1093" s="17"/>
      <c r="D1093" s="17"/>
      <c r="E1093" s="17"/>
      <c r="F1093" s="66"/>
      <c r="G1093" s="17"/>
      <c r="H1093" s="59"/>
      <c r="I1093" s="17"/>
      <c r="J1093" s="59"/>
      <c r="K1093" s="28"/>
      <c r="L1093" s="29"/>
      <c r="M1093" s="30"/>
      <c r="N1093" s="26">
        <f t="shared" si="43"/>
        <v>0</v>
      </c>
      <c r="O1093" s="26"/>
      <c r="P1093" s="23"/>
      <c r="Q1093" s="100"/>
      <c r="R1093" s="100"/>
      <c r="S1093" s="100"/>
      <c r="T1093" s="100"/>
    </row>
    <row r="1094" spans="3:20" s="9" customFormat="1" x14ac:dyDescent="0.25">
      <c r="C1094" s="17"/>
      <c r="D1094" s="17"/>
      <c r="E1094" s="17"/>
      <c r="F1094" s="66"/>
      <c r="G1094" s="17"/>
      <c r="H1094" s="59"/>
      <c r="I1094" s="17"/>
      <c r="J1094" s="59"/>
      <c r="K1094" s="28"/>
      <c r="L1094" s="29"/>
      <c r="M1094" s="30"/>
      <c r="N1094" s="26">
        <f t="shared" si="43"/>
        <v>0</v>
      </c>
      <c r="O1094" s="26"/>
      <c r="P1094" s="23"/>
      <c r="Q1094" s="100"/>
      <c r="R1094" s="100"/>
      <c r="S1094" s="100"/>
      <c r="T1094" s="100"/>
    </row>
    <row r="1095" spans="3:20" s="9" customFormat="1" x14ac:dyDescent="0.25">
      <c r="C1095" s="17"/>
      <c r="D1095" s="17"/>
      <c r="E1095" s="17"/>
      <c r="F1095" s="66"/>
      <c r="G1095" s="17"/>
      <c r="H1095" s="59"/>
      <c r="I1095" s="17"/>
      <c r="J1095" s="59"/>
      <c r="K1095" s="28"/>
      <c r="L1095" s="29"/>
      <c r="M1095" s="30"/>
      <c r="N1095" s="26">
        <f t="shared" si="43"/>
        <v>0</v>
      </c>
      <c r="O1095" s="26"/>
      <c r="P1095" s="23"/>
      <c r="Q1095" s="100"/>
      <c r="R1095" s="100"/>
      <c r="S1095" s="100"/>
      <c r="T1095" s="100"/>
    </row>
    <row r="1096" spans="3:20" s="9" customFormat="1" x14ac:dyDescent="0.25">
      <c r="C1096" s="17"/>
      <c r="D1096" s="17"/>
      <c r="E1096" s="17"/>
      <c r="F1096" s="66"/>
      <c r="G1096" s="17"/>
      <c r="H1096" s="59"/>
      <c r="I1096" s="17"/>
      <c r="J1096" s="59"/>
      <c r="K1096" s="28"/>
      <c r="L1096" s="29"/>
      <c r="M1096" s="30"/>
      <c r="N1096" s="26">
        <f t="shared" si="43"/>
        <v>0</v>
      </c>
      <c r="O1096" s="26"/>
      <c r="P1096" s="23"/>
      <c r="Q1096" s="100"/>
      <c r="R1096" s="100"/>
      <c r="S1096" s="100"/>
      <c r="T1096" s="100"/>
    </row>
    <row r="1097" spans="3:20" s="9" customFormat="1" x14ac:dyDescent="0.25">
      <c r="C1097" s="17"/>
      <c r="D1097" s="17"/>
      <c r="E1097" s="17"/>
      <c r="F1097" s="66"/>
      <c r="G1097" s="17"/>
      <c r="H1097" s="59"/>
      <c r="I1097" s="17"/>
      <c r="J1097" s="59"/>
      <c r="K1097" s="28"/>
      <c r="L1097" s="29"/>
      <c r="M1097" s="30"/>
      <c r="N1097" s="26">
        <f t="shared" si="43"/>
        <v>0</v>
      </c>
      <c r="O1097" s="26"/>
      <c r="P1097" s="23"/>
      <c r="Q1097" s="100"/>
      <c r="R1097" s="100"/>
      <c r="S1097" s="100"/>
      <c r="T1097" s="100"/>
    </row>
    <row r="1098" spans="3:20" s="9" customFormat="1" x14ac:dyDescent="0.25">
      <c r="C1098" s="17"/>
      <c r="D1098" s="17"/>
      <c r="E1098" s="17"/>
      <c r="F1098" s="66"/>
      <c r="G1098" s="17"/>
      <c r="H1098" s="59"/>
      <c r="I1098" s="17"/>
      <c r="J1098" s="59"/>
      <c r="K1098" s="28"/>
      <c r="L1098" s="29"/>
      <c r="M1098" s="30"/>
      <c r="N1098" s="26">
        <f t="shared" si="43"/>
        <v>0</v>
      </c>
      <c r="O1098" s="26"/>
      <c r="P1098" s="23"/>
      <c r="Q1098" s="100"/>
      <c r="R1098" s="100"/>
      <c r="S1098" s="100"/>
      <c r="T1098" s="100"/>
    </row>
    <row r="1099" spans="3:20" s="9" customFormat="1" x14ac:dyDescent="0.25">
      <c r="C1099" s="17"/>
      <c r="D1099" s="17"/>
      <c r="E1099" s="17"/>
      <c r="F1099" s="66"/>
      <c r="G1099" s="17"/>
      <c r="H1099" s="59"/>
      <c r="I1099" s="17"/>
      <c r="J1099" s="59"/>
      <c r="K1099" s="28"/>
      <c r="L1099" s="29"/>
      <c r="M1099" s="30"/>
      <c r="N1099" s="26">
        <f t="shared" si="43"/>
        <v>0</v>
      </c>
      <c r="O1099" s="26"/>
      <c r="P1099" s="23"/>
      <c r="Q1099" s="100"/>
      <c r="R1099" s="100"/>
      <c r="S1099" s="100"/>
      <c r="T1099" s="100"/>
    </row>
    <row r="1100" spans="3:20" s="9" customFormat="1" x14ac:dyDescent="0.25">
      <c r="C1100" s="17"/>
      <c r="D1100" s="17"/>
      <c r="E1100" s="17"/>
      <c r="F1100" s="66"/>
      <c r="G1100" s="17"/>
      <c r="H1100" s="59"/>
      <c r="I1100" s="17"/>
      <c r="J1100" s="59"/>
      <c r="K1100" s="28"/>
      <c r="L1100" s="29"/>
      <c r="M1100" s="30"/>
      <c r="N1100" s="26">
        <f t="shared" si="43"/>
        <v>0</v>
      </c>
      <c r="O1100" s="26"/>
      <c r="P1100" s="23"/>
      <c r="Q1100" s="100"/>
      <c r="R1100" s="100"/>
      <c r="S1100" s="100"/>
      <c r="T1100" s="100"/>
    </row>
    <row r="1101" spans="3:20" s="9" customFormat="1" x14ac:dyDescent="0.25">
      <c r="C1101" s="17"/>
      <c r="D1101" s="17"/>
      <c r="E1101" s="17"/>
      <c r="F1101" s="66"/>
      <c r="G1101" s="17"/>
      <c r="H1101" s="59"/>
      <c r="I1101" s="17"/>
      <c r="J1101" s="59"/>
      <c r="K1101" s="28"/>
      <c r="L1101" s="29"/>
      <c r="M1101" s="30"/>
      <c r="N1101" s="26">
        <f t="shared" si="43"/>
        <v>0</v>
      </c>
      <c r="O1101" s="26"/>
      <c r="P1101" s="23"/>
      <c r="Q1101" s="100"/>
      <c r="R1101" s="100"/>
      <c r="S1101" s="100"/>
      <c r="T1101" s="100"/>
    </row>
    <row r="1102" spans="3:20" s="9" customFormat="1" x14ac:dyDescent="0.25">
      <c r="C1102" s="17"/>
      <c r="D1102" s="17"/>
      <c r="E1102" s="17"/>
      <c r="F1102" s="66"/>
      <c r="G1102" s="17"/>
      <c r="H1102" s="59"/>
      <c r="I1102" s="17"/>
      <c r="J1102" s="59"/>
      <c r="K1102" s="28"/>
      <c r="L1102" s="29"/>
      <c r="M1102" s="30"/>
      <c r="N1102" s="26">
        <f t="shared" si="43"/>
        <v>0</v>
      </c>
      <c r="O1102" s="26"/>
      <c r="P1102" s="23"/>
      <c r="Q1102" s="100"/>
      <c r="R1102" s="100"/>
      <c r="S1102" s="100"/>
      <c r="T1102" s="100"/>
    </row>
    <row r="1103" spans="3:20" s="9" customFormat="1" x14ac:dyDescent="0.25">
      <c r="C1103" s="17"/>
      <c r="D1103" s="17"/>
      <c r="E1103" s="17"/>
      <c r="F1103" s="66"/>
      <c r="G1103" s="17"/>
      <c r="H1103" s="59"/>
      <c r="I1103" s="17"/>
      <c r="J1103" s="59"/>
      <c r="K1103" s="28"/>
      <c r="L1103" s="29"/>
      <c r="M1103" s="30"/>
      <c r="N1103" s="26">
        <f t="shared" si="43"/>
        <v>0</v>
      </c>
      <c r="O1103" s="26"/>
      <c r="P1103" s="23"/>
      <c r="Q1103" s="100"/>
      <c r="R1103" s="100"/>
      <c r="S1103" s="100"/>
      <c r="T1103" s="100"/>
    </row>
    <row r="1104" spans="3:20" s="9" customFormat="1" x14ac:dyDescent="0.25">
      <c r="C1104" s="17"/>
      <c r="D1104" s="17"/>
      <c r="E1104" s="17"/>
      <c r="F1104" s="66"/>
      <c r="G1104" s="17"/>
      <c r="H1104" s="59"/>
      <c r="I1104" s="17"/>
      <c r="J1104" s="59"/>
      <c r="K1104" s="18"/>
      <c r="L1104" s="19"/>
      <c r="M1104" s="20"/>
      <c r="N1104" s="21">
        <f t="shared" si="43"/>
        <v>0</v>
      </c>
      <c r="O1104" s="21"/>
      <c r="P1104" s="23"/>
      <c r="Q1104" s="100"/>
      <c r="R1104" s="100"/>
      <c r="S1104" s="100"/>
      <c r="T1104" s="100"/>
    </row>
    <row r="1105" spans="3:20" s="9" customFormat="1" x14ac:dyDescent="0.25">
      <c r="C1105" s="17"/>
      <c r="D1105" s="17"/>
      <c r="E1105" s="17"/>
      <c r="F1105" s="66"/>
      <c r="G1105" s="17"/>
      <c r="H1105" s="59"/>
      <c r="I1105" s="17"/>
      <c r="J1105" s="59"/>
      <c r="K1105" s="18"/>
      <c r="L1105" s="19"/>
      <c r="M1105" s="20"/>
      <c r="N1105" s="21">
        <f t="shared" si="43"/>
        <v>0</v>
      </c>
      <c r="O1105" s="21"/>
      <c r="P1105" s="23"/>
      <c r="Q1105" s="100"/>
      <c r="R1105" s="100"/>
      <c r="S1105" s="100"/>
      <c r="T1105" s="100"/>
    </row>
    <row r="1106" spans="3:20" s="9" customFormat="1" x14ac:dyDescent="0.25">
      <c r="C1106" s="17"/>
      <c r="D1106" s="17"/>
      <c r="E1106" s="17"/>
      <c r="F1106" s="66"/>
      <c r="G1106" s="17"/>
      <c r="H1106" s="59"/>
      <c r="I1106" s="17"/>
      <c r="J1106" s="59"/>
      <c r="K1106" s="18"/>
      <c r="L1106" s="19"/>
      <c r="M1106" s="20"/>
      <c r="N1106" s="21">
        <f t="shared" si="43"/>
        <v>0</v>
      </c>
      <c r="O1106" s="21"/>
      <c r="P1106" s="23"/>
      <c r="Q1106" s="100"/>
      <c r="R1106" s="100"/>
      <c r="S1106" s="100"/>
      <c r="T1106" s="100"/>
    </row>
    <row r="1107" spans="3:20" s="9" customFormat="1" x14ac:dyDescent="0.25">
      <c r="C1107" s="17"/>
      <c r="D1107" s="17"/>
      <c r="E1107" s="17"/>
      <c r="F1107" s="66"/>
      <c r="G1107" s="17"/>
      <c r="H1107" s="59"/>
      <c r="I1107" s="17"/>
      <c r="J1107" s="59"/>
      <c r="K1107" s="18"/>
      <c r="L1107" s="19"/>
      <c r="M1107" s="20"/>
      <c r="N1107" s="21">
        <f t="shared" si="43"/>
        <v>0</v>
      </c>
      <c r="O1107" s="21"/>
      <c r="P1107" s="23"/>
      <c r="Q1107" s="100"/>
      <c r="R1107" s="100"/>
      <c r="S1107" s="100"/>
      <c r="T1107" s="100"/>
    </row>
    <row r="1108" spans="3:20" s="9" customFormat="1" x14ac:dyDescent="0.25">
      <c r="C1108" s="17"/>
      <c r="D1108" s="17"/>
      <c r="E1108" s="17"/>
      <c r="F1108" s="66"/>
      <c r="G1108" s="17"/>
      <c r="H1108" s="59"/>
      <c r="I1108" s="17"/>
      <c r="J1108" s="59"/>
      <c r="K1108" s="18"/>
      <c r="L1108" s="19"/>
      <c r="M1108" s="20"/>
      <c r="N1108" s="21">
        <f t="shared" si="43"/>
        <v>0</v>
      </c>
      <c r="O1108" s="21"/>
      <c r="P1108" s="23"/>
      <c r="Q1108" s="100"/>
      <c r="R1108" s="100"/>
      <c r="S1108" s="100"/>
      <c r="T1108" s="100"/>
    </row>
    <row r="1109" spans="3:20" s="9" customFormat="1" x14ac:dyDescent="0.25">
      <c r="C1109" s="17"/>
      <c r="D1109" s="17"/>
      <c r="E1109" s="17"/>
      <c r="F1109" s="66"/>
      <c r="G1109" s="17"/>
      <c r="H1109" s="59"/>
      <c r="I1109" s="17"/>
      <c r="J1109" s="59"/>
      <c r="K1109" s="18"/>
      <c r="L1109" s="19"/>
      <c r="M1109" s="20"/>
      <c r="N1109" s="21">
        <f t="shared" si="43"/>
        <v>0</v>
      </c>
      <c r="O1109" s="21"/>
      <c r="P1109" s="23"/>
      <c r="Q1109" s="100"/>
      <c r="R1109" s="100"/>
      <c r="S1109" s="100"/>
      <c r="T1109" s="100"/>
    </row>
    <row r="1110" spans="3:20" s="9" customFormat="1" x14ac:dyDescent="0.25">
      <c r="C1110" s="17"/>
      <c r="D1110" s="17"/>
      <c r="E1110" s="17"/>
      <c r="F1110" s="66"/>
      <c r="G1110" s="17"/>
      <c r="H1110" s="59"/>
      <c r="I1110" s="17"/>
      <c r="J1110" s="59"/>
      <c r="K1110" s="18"/>
      <c r="L1110" s="19"/>
      <c r="M1110" s="20"/>
      <c r="N1110" s="21">
        <f t="shared" si="43"/>
        <v>0</v>
      </c>
      <c r="O1110" s="21"/>
      <c r="P1110" s="23"/>
      <c r="Q1110" s="100"/>
      <c r="R1110" s="100"/>
      <c r="S1110" s="100"/>
      <c r="T1110" s="100"/>
    </row>
    <row r="1111" spans="3:20" x14ac:dyDescent="0.25">
      <c r="F1111" s="64" t="s">
        <v>172</v>
      </c>
      <c r="K1111" s="8" t="s">
        <v>172</v>
      </c>
      <c r="L1111" s="9" t="s">
        <v>173</v>
      </c>
      <c r="M1111" s="2" t="s">
        <v>173</v>
      </c>
      <c r="N1111" s="3" t="s">
        <v>173</v>
      </c>
    </row>
  </sheetData>
  <autoFilter ref="C5:N7" xr:uid="{00000000-0009-0000-0000-000002000000}">
    <filterColumn colId="1" showButton="0"/>
    <filterColumn colId="4" showButton="0"/>
    <filterColumn colId="6" showButton="0"/>
    <filterColumn colId="8" showButton="0"/>
  </autoFilter>
  <mergeCells count="41">
    <mergeCell ref="C2:N2"/>
    <mergeCell ref="D4:E4"/>
    <mergeCell ref="K4:L4"/>
    <mergeCell ref="D5:E5"/>
    <mergeCell ref="G5:H5"/>
    <mergeCell ref="I5:J5"/>
    <mergeCell ref="K5:L5"/>
    <mergeCell ref="Q10:Q11"/>
    <mergeCell ref="R10:R11"/>
    <mergeCell ref="S10:S11"/>
    <mergeCell ref="T10:T11"/>
    <mergeCell ref="Q13:Q15"/>
    <mergeCell ref="R13:R15"/>
    <mergeCell ref="S13:S15"/>
    <mergeCell ref="T13:T15"/>
    <mergeCell ref="S20:S21"/>
    <mergeCell ref="T20:T21"/>
    <mergeCell ref="Q25:Q26"/>
    <mergeCell ref="R25:R26"/>
    <mergeCell ref="S25:S26"/>
    <mergeCell ref="T25:T26"/>
    <mergeCell ref="Q20:Q21"/>
    <mergeCell ref="R20:R21"/>
    <mergeCell ref="T38:T40"/>
    <mergeCell ref="Q30:Q34"/>
    <mergeCell ref="S30:S34"/>
    <mergeCell ref="Q38:Q40"/>
    <mergeCell ref="R38:R40"/>
    <mergeCell ref="S38:S40"/>
    <mergeCell ref="R30:R34"/>
    <mergeCell ref="T30:T34"/>
    <mergeCell ref="U58:U64"/>
    <mergeCell ref="V58:V64"/>
    <mergeCell ref="Q42:Q44"/>
    <mergeCell ref="R42:R44"/>
    <mergeCell ref="S42:S44"/>
    <mergeCell ref="T42:T44"/>
    <mergeCell ref="Q58:Q64"/>
    <mergeCell ref="R58:R64"/>
    <mergeCell ref="S58:S64"/>
    <mergeCell ref="T58:T64"/>
  </mergeCells>
  <dataValidations disablePrompts="1" count="66">
    <dataValidation type="whole" allowBlank="1" showInputMessage="1" showErrorMessage="1" error="EL  VALOR INGRESADO DEBE SER NUMÉRICO" sqref="K9:K1110" xr:uid="{00000000-0002-0000-0200-000000000000}">
      <formula1>0</formula1>
      <formula2>10000000000000000</formula2>
    </dataValidation>
    <dataValidation type="whole" allowBlank="1" showInputMessage="1" showErrorMessage="1" error="EL DATO INGRESADO DEBE SER UN NÚMERO ENTERO MAYOR A 0" sqref="M9:M1110" xr:uid="{00000000-0002-0000-0200-000001000000}">
      <formula1>0</formula1>
      <formula2>10000000000000000000</formula2>
    </dataValidation>
    <dataValidation type="custom" allowBlank="1" showInputMessage="1" showErrorMessage="1" error="POR FAVOR INGRESAR EL NOMBRE DEL RUBRO PRESUPUESTAL QUE CORRESPONDE AL CODIGO DILIGENCIADO EN LA COLUMNA B" sqref="D124:D126" xr:uid="{00000000-0002-0000-0200-000002000000}">
      <formula1>ISNUMBER(D124:D1149)=FALSE</formula1>
    </dataValidation>
    <dataValidation type="custom" allowBlank="1" showInputMessage="1" showErrorMessage="1" error="POR FAVOR INGRESAR EL NOMBRE DEL RUBRO PRESUPUESTAL QUE CORRESPONDE AL CODIGO DILIGENCIADO EN LA COLUMNA B" sqref="D129:D130" xr:uid="{00000000-0002-0000-0200-000003000000}">
      <formula1>ISNUMBER(D129:D1151)=FALSE</formula1>
    </dataValidation>
    <dataValidation type="custom" allowBlank="1" showInputMessage="1" showErrorMessage="1" error="POR FAVOR INGRESAR EL NOMBRE DEL RUBRO PRESUPUESTAL QUE CORRESPONDE AL CODIGO DILIGENCIADO EN LA COLUMNA B" sqref="D133" xr:uid="{00000000-0002-0000-0200-000004000000}">
      <formula1>ISNUMBER(D133:D1153)=FALSE</formula1>
    </dataValidation>
    <dataValidation type="custom" allowBlank="1" showInputMessage="1" showErrorMessage="1" error="POR FAVOR INGRESAR EL NOMBRE DEL RUBRO PRESUPUESTAL QUE CORRESPONDE AL CODIGO DILIGENCIADO EN LA COLUMNA B" sqref="D165:D168" xr:uid="{00000000-0002-0000-0200-000005000000}">
      <formula1>ISNUMBER(D165:D1172)=FALSE</formula1>
    </dataValidation>
    <dataValidation type="custom" allowBlank="1" showInputMessage="1" showErrorMessage="1" error="POR FAVOR INGRESAR EL NOMBRE DEL RUBRO PRESUPUESTAL QUE CORRESPONDE AL CODIGO DILIGENCIADO EN LA COLUMNA B" sqref="D161:D164" xr:uid="{00000000-0002-0000-0200-000006000000}">
      <formula1>ISNUMBER(D161:D1169)=FALSE</formula1>
    </dataValidation>
    <dataValidation type="custom" allowBlank="1" showInputMessage="1" showErrorMessage="1" error="POR FAVOR INGRESAR EL NOMBRE DEL RUBRO PRESUPUESTAL QUE CORRESPONDE AL CODIGO DILIGENCIADO EN LA COLUMNA B" sqref="D158 D149:D150" xr:uid="{00000000-0002-0000-0200-000007000000}">
      <formula1>ISNUMBER(D149:D1160)=FALSE</formula1>
    </dataValidation>
    <dataValidation type="custom" allowBlank="1" showInputMessage="1" showErrorMessage="1" error="POR FAVOR INGRESAR EL NOMBRE DEL RUBRO PRESUPUESTAL QUE CORRESPONDE AL CODIGO DILIGENCIADO EN LA COLUMNA B" sqref="D169:D171" xr:uid="{00000000-0002-0000-0200-000008000000}">
      <formula1>ISNUMBER(D169:D1175)=FALSE</formula1>
    </dataValidation>
    <dataValidation type="custom" allowBlank="1" showInputMessage="1" showErrorMessage="1" error="POR FAVOR INGRESAR EL NOMBRE DEL RUBRO PRESUPUESTAL QUE CORRESPONDE AL CODIGO DILIGENCIADO EN LA COLUMNA B" sqref="D140:D141" xr:uid="{00000000-0002-0000-0200-000009000000}">
      <formula1>ISNUMBER(D140:D1156)=FALSE</formula1>
    </dataValidation>
    <dataValidation type="custom" allowBlank="1" showInputMessage="1" showErrorMessage="1" error="POR FAVOR INGRESAR EL NOMBRE DEL RUBRO PRESUPUESTAL QUE CORRESPONDE AL CODIGO DILIGENCIADO EN LA COLUMNA B" sqref="D118:D120" xr:uid="{00000000-0002-0000-0200-00000A000000}">
      <formula1>ISNUMBER(D118:D1147)=FALSE</formula1>
    </dataValidation>
    <dataValidation type="custom" allowBlank="1" showInputMessage="1" showErrorMessage="1" error="POR FAVOR INGRESAR EL NOMBRE DEL RUBRO PRESUPUESTAL QUE CORRESPONDE AL CODIGO DILIGENCIADO EN LA COLUMNA B" sqref="D131:D132" xr:uid="{00000000-0002-0000-0200-00000B000000}">
      <formula1>ISNUMBER(D131:D1152)=FALSE</formula1>
    </dataValidation>
    <dataValidation type="custom" allowBlank="1" showInputMessage="1" showErrorMessage="1" error="POR FAVOR INGRESAR EL NOMBRE DEL RUBRO PRESUPUESTAL QUE CORRESPONDE AL CODIGO DILIGENCIADO EN LA COLUMNA B" sqref="D188:D1110" xr:uid="{00000000-0002-0000-0200-00000C000000}">
      <formula1>ISNUMBER(D188:D1187)=FALSE</formula1>
    </dataValidation>
    <dataValidation type="custom" allowBlank="1" showInputMessage="1" showErrorMessage="1" error="POR FAVOR INGRESAR EL NOMBRE DEL RUBRO PRESUPUESTAL QUE CORRESPONDE AL CODIGO DILIGENCIADO EN LA COLUMNA B" sqref="D187" xr:uid="{00000000-0002-0000-0200-00000D000000}">
      <formula1>ISNUMBER(D187:D1185)=FALSE</formula1>
    </dataValidation>
    <dataValidation type="custom" allowBlank="1" showInputMessage="1" showErrorMessage="1" error="POR FAVOR INGRESAR EL NOMBRE DEL RUBRO PRESUPUESTAL QUE CORRESPONDE AL CODIGO DILIGENCIADO EN LA COLUMNA B_x000a_" sqref="D9:D10" xr:uid="{00000000-0002-0000-0200-00000E000000}">
      <formula1>ISNUMBER(D9)=FALSE</formula1>
    </dataValidation>
    <dataValidation type="custom" allowBlank="1" showInputMessage="1" showErrorMessage="1" error="POR FAVOR INGRESAR EL NOMBRE DEL RUBRO PRESUPUESTAL QUE CORRESPONDE AL CODIGO DILIGENCIADO EN LA COLUMNA B" sqref="D134:D137" xr:uid="{00000000-0002-0000-0200-00000F000000}">
      <formula1>ISNUMBER(D134:D1153)=FALSE</formula1>
    </dataValidation>
    <dataValidation type="custom" allowBlank="1" showInputMessage="1" showErrorMessage="1" error="POR FAVOR INGRESAR EL NOMBRE DEL RUBRO PRESUPUESTAL QUE CORRESPONDE AL CODIGO DILIGENCIADO EN LA COLUMNA B" sqref="D142:D147" xr:uid="{00000000-0002-0000-0200-000010000000}">
      <formula1>ISNUMBER(D142:D1157)=FALSE</formula1>
    </dataValidation>
    <dataValidation type="custom" allowBlank="1" showInputMessage="1" showErrorMessage="1" error="POR FAVOR INGRESAR EL NOMBRE DEL RUBRO PRESUPUESTAL QUE CORRESPONDE AL CODIGO DILIGENCIADO EN LA COLUMNA B" sqref="D184:D186 D181:D182" xr:uid="{00000000-0002-0000-0200-000011000000}">
      <formula1>ISNUMBER(D181:D1178)=FALSE</formula1>
    </dataValidation>
    <dataValidation type="custom" allowBlank="1" showInputMessage="1" showErrorMessage="1" error="POR FAVOR INGRESAR EL NOMBRE DEL RUBRO PRESUPUESTAL QUE CORRESPONDE AL CODIGO DILIGENCIADO EN LA COLUMNA B" sqref="D87:D90" xr:uid="{00000000-0002-0000-0200-000012000000}">
      <formula1>ISNUMBER(D87:D1136)=FALSE</formula1>
    </dataValidation>
    <dataValidation type="custom" allowBlank="1" showInputMessage="1" showErrorMessage="1" error="POR FAVOR INGRESAR EL NOMBRE DEL RUBRO PRESUPUESTAL QUE CORRESPONDE AL CODIGO DILIGENCIADO EN LA COLUMNA B" sqref="D103:D104" xr:uid="{00000000-0002-0000-0200-000013000000}">
      <formula1>ISNUMBER(D103:D1142)=FALSE</formula1>
    </dataValidation>
    <dataValidation type="custom" allowBlank="1" showInputMessage="1" showErrorMessage="1" error="POR FAVOR INGRESAR EL NOMBRE DEL RUBRO PRESUPUESTAL QUE CORRESPONDE AL CODIGO DILIGENCIADO EN LA COLUMNA B" sqref="D111:D112" xr:uid="{00000000-0002-0000-0200-000014000000}">
      <formula1>ISNUMBER(D111:D1146)=FALSE</formula1>
    </dataValidation>
    <dataValidation type="custom" allowBlank="1" showInputMessage="1" showErrorMessage="1" error="POR FAVOR INGRESAR EL NOMBRE DEL RUBRO PRESUPUESTAL QUE CORRESPONDE AL CODIGO DILIGENCIADO EN LA COLUMNA B" sqref="D117" xr:uid="{00000000-0002-0000-0200-000015000000}">
      <formula1>ISNUMBER(D117:D1147)=FALSE</formula1>
    </dataValidation>
    <dataValidation type="custom" allowBlank="1" showInputMessage="1" showErrorMessage="1" error="POR FAVOR INGRESAR EL NOMBRE DEL RUBRO PRESUPUESTAL QUE CORRESPONDE AL CODIGO DILIGENCIADO EN LA COLUMNA B" sqref="D85:D86" xr:uid="{00000000-0002-0000-0200-000016000000}">
      <formula1>ISNUMBER(D85:D1135)=FALSE</formula1>
    </dataValidation>
    <dataValidation type="custom" allowBlank="1" showInputMessage="1" showErrorMessage="1" error="POR FAVOR INGRESAR EL NOMBRE DEL RUBRO PRESUPUESTAL QUE CORRESPONDE AL CODIGO DILIGENCIADO EN LA COLUMNA B" sqref="D97:D99" xr:uid="{00000000-0002-0000-0200-000017000000}">
      <formula1>ISNUMBER(D97:D1141)=FALSE</formula1>
    </dataValidation>
    <dataValidation type="custom" allowBlank="1" showInputMessage="1" showErrorMessage="1" error="POR FAVOR INGRESAR EL NOMBRE DEL RUBRO PRESUPUESTAL QUE CORRESPONDE AL CODIGO DILIGENCIADO EN LA COLUMNA B" sqref="D101:D102" xr:uid="{00000000-0002-0000-0200-000018000000}">
      <formula1>ISNUMBER(D101:D1141)=FALSE</formula1>
    </dataValidation>
    <dataValidation type="custom" allowBlank="1" showInputMessage="1" showErrorMessage="1" error="POR FAVOR INGRESAR EL NOMBRE DEL RUBRO PRESUPUESTAL QUE CORRESPONDE AL CODIGO DILIGENCIADO EN LA COLUMNA B" sqref="D108:D110" xr:uid="{00000000-0002-0000-0200-000019000000}">
      <formula1>ISNUMBER(D108:D1144)=FALSE</formula1>
    </dataValidation>
    <dataValidation type="custom" allowBlank="1" showInputMessage="1" showErrorMessage="1" error="POR FAVOR INGRESAR EL NOMBRE DEL RUBRO PRESUPUESTAL QUE CORRESPONDE AL CODIGO DILIGENCIADO EN LA COLUMNA B" sqref="D115:D116" xr:uid="{00000000-0002-0000-0200-00001A000000}">
      <formula1>ISNUMBER(D115:D1146)=FALSE</formula1>
    </dataValidation>
    <dataValidation type="custom" allowBlank="1" showInputMessage="1" showErrorMessage="1" error="POR FAVOR INGRESAR EL NOMBRE DEL RUBRO PRESUPUESTAL QUE CORRESPONDE AL CODIGO DILIGENCIADO EN LA COLUMNA B" sqref="D75" xr:uid="{00000000-0002-0000-0200-00001B000000}">
      <formula1>ISNUMBER(D75:D1129)=FALSE</formula1>
    </dataValidation>
    <dataValidation type="custom" allowBlank="1" showInputMessage="1" showErrorMessage="1" error="POR FAVOR INGRESAR EL NOMBRE DEL RUBRO PRESUPUESTAL QUE CORRESPONDE AL CODIGO DILIGENCIADO EN LA COLUMNA B" sqref="D20:D21" xr:uid="{00000000-0002-0000-0200-00001C000000}">
      <formula1>ISNUMBER(D20:D1114)=FALSE</formula1>
    </dataValidation>
    <dataValidation type="custom" allowBlank="1" showInputMessage="1" showErrorMessage="1" error="POR FAVOR INGRESAR EL NOMBRE DEL RUBRO PRESUPUESTAL QUE CORRESPONDE AL CODIGO DILIGENCIADO EN LA COLUMNA B" sqref="D23" xr:uid="{00000000-0002-0000-0200-00001D000000}">
      <formula1>ISNUMBER(D23:D1116)=FALSE</formula1>
    </dataValidation>
    <dataValidation type="custom" allowBlank="1" showInputMessage="1" showErrorMessage="1" error="POR FAVOR INGRESAR EL NOMBRE DEL RUBRO PRESUPUESTAL QUE CORRESPONDE AL CODIGO DILIGENCIADO EN LA COLUMNA B" sqref="D17 D14" xr:uid="{00000000-0002-0000-0200-00001E000000}">
      <formula1>ISNUMBER(D14:D1111)=FALSE</formula1>
    </dataValidation>
    <dataValidation type="custom" allowBlank="1" showInputMessage="1" showErrorMessage="1" error="POR FAVOR INGRESAR EL NOMBRE DEL RUBRO PRESUPUESTAL QUE CORRESPONDE AL CODIGO DILIGENCIADO EN LA COLUMNA B" sqref="D13 D15" xr:uid="{00000000-0002-0000-0200-00001F000000}">
      <formula1>ISNUMBER(D13:D1111)=FALSE</formula1>
    </dataValidation>
    <dataValidation type="custom" allowBlank="1" showInputMessage="1" showErrorMessage="1" error="POR FAVOR INGRESAR EL NOMBRE DEL RUBRO PRESUPUESTAL QUE CORRESPONDE AL CODIGO DILIGENCIADO EN LA COLUMNA B" sqref="D47:D52" xr:uid="{00000000-0002-0000-0200-000020000000}">
      <formula1>ISNUMBER(D47:D1118)=FALSE</formula1>
    </dataValidation>
    <dataValidation type="custom" allowBlank="1" showInputMessage="1" showErrorMessage="1" error="POR FAVOR INGRESAR EL NOMBRE DEL RUBRO PRESUPUESTAL QUE CORRESPONDE AL CODIGO DILIGENCIADO EN LA COLUMNA B" sqref="D22" xr:uid="{00000000-0002-0000-0200-000021000000}">
      <formula1>ISNUMBER(D22:D1114)=FALSE</formula1>
    </dataValidation>
    <dataValidation type="custom" allowBlank="1" showInputMessage="1" showErrorMessage="1" error="POR FAVOR INGRESAR EL NOMBRE DEL RUBRO PRESUPUESTAL QUE CORRESPONDE AL CODIGO DILIGENCIADO EN LA COLUMNA B" sqref="D18:D19" xr:uid="{00000000-0002-0000-0200-000022000000}">
      <formula1>ISNUMBER(D18:D1113)=FALSE</formula1>
    </dataValidation>
    <dataValidation type="custom" allowBlank="1" showInputMessage="1" showErrorMessage="1" error="POR FAVOR INGRESAR EL NOMBRE DEL RUBRO PRESUPUESTAL QUE CORRESPONDE AL CODIGO DILIGENCIADO EN LA COLUMNA B" sqref="D16" xr:uid="{00000000-0002-0000-0200-000023000000}">
      <formula1>ISNUMBER(D16:D1112)=FALSE</formula1>
    </dataValidation>
    <dataValidation type="custom" allowBlank="1" showInputMessage="1" showErrorMessage="1" error="POR FAVOR INGRESAR EL NOMBRE DEL RUBRO PRESUPUESTAL QUE CORRESPONDE AL CODIGO DILIGENCIADO EN LA COLUMNA B" sqref="D71" xr:uid="{00000000-0002-0000-0200-000024000000}">
      <formula1>ISNUMBER(D71:D1128)=FALSE</formula1>
    </dataValidation>
    <dataValidation type="custom" allowBlank="1" showInputMessage="1" showErrorMessage="1" error="POR FAVOR INGRESAR EL NOMBRE DEL RUBRO PRESUPUESTAL QUE CORRESPONDE AL CODIGO DILIGENCIADO EN LA COLUMNA B" sqref="D66:D70" xr:uid="{00000000-0002-0000-0200-000025000000}">
      <formula1>ISNUMBER(D66:D1124)=FALSE</formula1>
    </dataValidation>
    <dataValidation type="custom" allowBlank="1" showInputMessage="1" showErrorMessage="1" error="POR FAVOR INGRESAR EL NOMBRE DEL RUBRO PRESUPUESTAL QUE CORRESPONDE AL CODIGO DILIGENCIADO EN LA COLUMNA B" sqref="D76:D78" xr:uid="{00000000-0002-0000-0200-000026000000}">
      <formula1>ISNUMBER(D76:D1129)=FALSE</formula1>
    </dataValidation>
    <dataValidation type="custom" allowBlank="1" showInputMessage="1" showErrorMessage="1" error="POR FAVOR INGRESAR EL NOMBRE DEL RUBRO PRESUPUESTAL QUE CORRESPONDE AL CODIGO DILIGENCIADO EN LA COLUMNA B" sqref="D38:D41" xr:uid="{00000000-0002-0000-0200-000027000000}">
      <formula1>ISNUMBER(D38:D1117)=FALSE</formula1>
    </dataValidation>
    <dataValidation type="custom" allowBlank="1" showInputMessage="1" showErrorMessage="1" error="POR FAVOR INGRESAR EL NOMBRE DEL RUBRO PRESUPUESTAL QUE CORRESPONDE AL CODIGO DILIGENCIADO EN LA COLUMNA B" sqref="D30:D35" xr:uid="{00000000-0002-0000-0200-000028000000}">
      <formula1>ISNUMBER(D30:D1116)=FALSE</formula1>
    </dataValidation>
    <dataValidation type="custom" allowBlank="1" showInputMessage="1" showErrorMessage="1" error="POR FAVOR INGRESAR EL NOMBRE DEL RUBRO PRESUPUESTAL QUE CORRESPONDE AL CODIGO DILIGENCIADO EN LA COLUMNA B" sqref="D24:D25" xr:uid="{00000000-0002-0000-0200-000029000000}">
      <formula1>ISNUMBER(D24:D1115)=FALSE</formula1>
    </dataValidation>
    <dataValidation type="custom" allowBlank="1" showInputMessage="1" showErrorMessage="1" error="POR FAVOR INGRESAR EL NOMBRE DEL RUBRO PRESUPUESTAL QUE CORRESPONDE AL CODIGO DILIGENCIADO EN LA COLUMNA B" sqref="D46 D54:D57" xr:uid="{00000000-0002-0000-0200-00002A000000}">
      <formula1>ISNUMBER(D46:D1116)=FALSE</formula1>
    </dataValidation>
    <dataValidation type="custom" allowBlank="1" showInputMessage="1" showErrorMessage="1" error="POR FAVOR INGRESAR EL NOMBRE DEL RUBRO PRESUPUESTAL QUE CORRESPONDE AL CODIGO DILIGENCIADO EN LA COLUMNA B" sqref="D28" xr:uid="{00000000-0002-0000-0200-00002B000000}">
      <formula1>ISNUMBER(D955:D1048435)=FALSE</formula1>
    </dataValidation>
    <dataValidation type="custom" allowBlank="1" showInputMessage="1" showErrorMessage="1" error="POR FAVOR INGRESAR EL NOMBRE DEL RUBRO PRESUPUESTAL QUE CORRESPONDE AL CODIGO DILIGENCIADO EN LA COLUMNA B" sqref="D148" xr:uid="{00000000-0002-0000-0200-00002C000000}">
      <formula1>ISNUMBER(D148:D1162)=FALSE</formula1>
    </dataValidation>
    <dataValidation type="custom" allowBlank="1" showInputMessage="1" showErrorMessage="1" error="POR FAVOR INGRESAR EL NOMBRE DEL RUBRO PRESUPUESTAL QUE CORRESPONDE AL CODIGO DILIGENCIADO EN LA COLUMNA B" sqref="D100" xr:uid="{00000000-0002-0000-0200-00002D000000}">
      <formula1>ISNUMBER(D100:D1143)=FALSE</formula1>
    </dataValidation>
    <dataValidation type="custom" allowBlank="1" showInputMessage="1" showErrorMessage="1" error="POR FAVOR INGRESAR EL NOMBRE DEL RUBRO PRESUPUESTAL QUE CORRESPONDE AL CODIGO DILIGENCIADO EN LA COLUMNA B" sqref="D138:D139" xr:uid="{00000000-0002-0000-0200-00002E000000}">
      <formula1>ISNUMBER(D138:D1156)=FALSE</formula1>
    </dataValidation>
    <dataValidation type="custom" allowBlank="1" showInputMessage="1" showErrorMessage="1" error="POR FAVOR INGRESAR EL NOMBRE DEL RUBRO PRESUPUESTAL QUE CORRESPONDE AL CODIGO DILIGENCIADO EN LA COLUMNA B" sqref="D127:D128" xr:uid="{00000000-0002-0000-0200-00002F000000}">
      <formula1>ISNUMBER(D127:D1151)=FALSE</formula1>
    </dataValidation>
    <dataValidation type="custom" allowBlank="1" showInputMessage="1" showErrorMessage="1" error="POR FAVOR INGRESAR EL NOMBRE DEL RUBRO PRESUPUESTAL QUE CORRESPONDE AL CODIGO DILIGENCIADO EN LA COLUMNA B" sqref="D94:D96" xr:uid="{00000000-0002-0000-0200-000030000000}">
      <formula1>ISNUMBER(D94:D1140)=FALSE</formula1>
    </dataValidation>
    <dataValidation type="custom" allowBlank="1" showInputMessage="1" showErrorMessage="1" error="POR FAVOR INGRESAR EL NOMBRE DEL RUBRO PRESUPUESTAL QUE CORRESPONDE AL CODIGO DILIGENCIADO EN LA COLUMNA B" sqref="D183" xr:uid="{00000000-0002-0000-0200-000031000000}">
      <formula1>ISNUMBER(D183:D1179)=FALSE</formula1>
    </dataValidation>
    <dataValidation type="custom" allowBlank="1" showInputMessage="1" showErrorMessage="1" error="POR FAVOR INGRESAR EL NOMBRE DEL RUBRO PRESUPUESTAL QUE CORRESPONDE AL CODIGO DILIGENCIADO EN LA COLUMNA B" sqref="D177:D180" xr:uid="{00000000-0002-0000-0200-000032000000}">
      <formula1>ISNUMBER(D177:D1178)=FALSE</formula1>
    </dataValidation>
    <dataValidation type="custom" allowBlank="1" showInputMessage="1" showErrorMessage="1" error="POR FAVOR INGRESAR EL NOMBRE DEL RUBRO PRESUPUESTAL QUE CORRESPONDE AL CODIGO DILIGENCIADO EN LA COLUMNA B" sqref="D174:D176" xr:uid="{00000000-0002-0000-0200-000033000000}">
      <formula1>ISNUMBER(D174:D1177)=FALSE</formula1>
    </dataValidation>
    <dataValidation type="custom" allowBlank="1" showInputMessage="1" showErrorMessage="1" error="POR FAVOR INGRESAR EL NOMBRE DEL RUBRO PRESUPUESTAL QUE CORRESPONDE AL CODIGO DILIGENCIADO EN LA COLUMNA B" sqref="D172:D173" xr:uid="{00000000-0002-0000-0200-000034000000}">
      <formula1>ISNUMBER(D172:D1177)=FALSE</formula1>
    </dataValidation>
    <dataValidation type="custom" allowBlank="1" showInputMessage="1" showErrorMessage="1" error="POR FAVOR INGRESAR EL NOMBRE DEL RUBRO PRESUPUESTAL QUE CORRESPONDE AL CODIGO DILIGENCIADO EN LA COLUMNA B" sqref="D159:D160 D151:D157" xr:uid="{00000000-0002-0000-0200-000035000000}">
      <formula1>ISNUMBER(D151:D1161)=FALSE</formula1>
    </dataValidation>
    <dataValidation type="custom" allowBlank="1" showInputMessage="1" showErrorMessage="1" error="POR FAVOR INGRESAR EL NOMBRE DEL RUBRO PRESUPUESTAL QUE CORRESPONDE AL CODIGO DILIGENCIADO EN LA COLUMNA B" sqref="D121:D123" xr:uid="{00000000-0002-0000-0200-000036000000}">
      <formula1>ISNUMBER(D121:D1149)=FALSE</formula1>
    </dataValidation>
    <dataValidation type="custom" allowBlank="1" showInputMessage="1" showErrorMessage="1" error="POR FAVOR INGRESAR EL NOMBRE DEL RUBRO PRESUPUESTAL QUE CORRESPONDE AL CODIGO DILIGENCIADO EN LA COLUMNA B" sqref="D79:D84" xr:uid="{00000000-0002-0000-0200-000037000000}">
      <formula1>ISNUMBER(D79:D1131)=FALSE</formula1>
    </dataValidation>
    <dataValidation type="custom" allowBlank="1" showInputMessage="1" showErrorMessage="1" error="POR FAVOR INGRESAR EL NOMBRE DEL RUBRO PRESUPUESTAL QUE CORRESPONDE AL CODIGO DILIGENCIADO EN LA COLUMNA B" sqref="D113:D114" xr:uid="{00000000-0002-0000-0200-000038000000}">
      <formula1>ISNUMBER(D113:D1147)=FALSE</formula1>
    </dataValidation>
    <dataValidation type="custom" allowBlank="1" showInputMessage="1" showErrorMessage="1" error="POR FAVOR INGRESAR EL NOMBRE DEL RUBRO PRESUPUESTAL QUE CORRESPONDE AL CODIGO DILIGENCIADO EN LA COLUMNA B" sqref="D105:D107" xr:uid="{00000000-0002-0000-0200-000039000000}">
      <formula1>ISNUMBER(D105:D1143)=FALSE</formula1>
    </dataValidation>
    <dataValidation type="custom" allowBlank="1" showInputMessage="1" showErrorMessage="1" error="POR FAVOR INGRESAR EL NOMBRE DEL RUBRO PRESUPUESTAL QUE CORRESPONDE AL CODIGO DILIGENCIADO EN LA COLUMNA B" sqref="D91:D93" xr:uid="{00000000-0002-0000-0200-00003A000000}">
      <formula1>ISNUMBER(D91:D1139)=FALSE</formula1>
    </dataValidation>
    <dataValidation type="custom" allowBlank="1" showInputMessage="1" showErrorMessage="1" error="POR FAVOR INGRESAR EL NOMBRE DEL RUBRO PRESUPUESTAL QUE CORRESPONDE AL CODIGO DILIGENCIADO EN LA COLUMNA B" sqref="D72:D74" xr:uid="{00000000-0002-0000-0200-00003B000000}">
      <formula1>ISNUMBER(D72:D1128)=FALSE</formula1>
    </dataValidation>
    <dataValidation type="custom" allowBlank="1" showInputMessage="1" showErrorMessage="1" error="POR FAVOR INGRESAR EL NOMBRE DEL RUBRO PRESUPUESTAL QUE CORRESPONDE AL CODIGO DILIGENCIADO EN LA COLUMNA B" sqref="D53" xr:uid="{00000000-0002-0000-0200-00003C000000}">
      <formula1>ISNUMBER(D53:D1122)=FALSE</formula1>
    </dataValidation>
    <dataValidation type="custom" allowBlank="1" showInputMessage="1" showErrorMessage="1" error="POR FAVOR INGRESAR EL NOMBRE DEL RUBRO PRESUPUESTAL QUE CORRESPONDE AL CODIGO DILIGENCIADO EN LA COLUMNA B" sqref="D29 D26:D27" xr:uid="{00000000-0002-0000-0200-00003D000000}">
      <formula1>ISNUMBER(D26:D1116)=FALSE</formula1>
    </dataValidation>
    <dataValidation type="custom" allowBlank="1" showInputMessage="1" showErrorMessage="1" error="POR FAVOR INGRESAR EL NOMBRE DEL RUBRO PRESUPUESTAL QUE CORRESPONDE AL CODIGO DILIGENCIADO EN LA COLUMNA B" sqref="D58:D65" xr:uid="{00000000-0002-0000-0200-00003E000000}">
      <formula1>ISNUMBER(D58:D1124)=FALSE</formula1>
    </dataValidation>
    <dataValidation type="custom" allowBlank="1" showInputMessage="1" showErrorMessage="1" error="POR FAVOR INGRESAR EL NOMBRE DEL RUBRO PRESUPUESTAL QUE CORRESPONDE AL CODIGO DILIGENCIADO EN LA COLUMNA B" sqref="D36:D37" xr:uid="{00000000-0002-0000-0200-00003F000000}">
      <formula1>ISNUMBER(D36:D1121)=FALSE</formula1>
    </dataValidation>
    <dataValidation type="custom" allowBlank="1" showInputMessage="1" showErrorMessage="1" error="POR FAVOR INGRESAR EL NOMBRE DEL RUBRO PRESUPUESTAL QUE CORRESPONDE AL CODIGO DILIGENCIADO EN LA COLUMNA B" sqref="D42:D45" xr:uid="{00000000-0002-0000-0200-000040000000}">
      <formula1>ISNUMBER(D42:D1120)=FALSE</formula1>
    </dataValidation>
    <dataValidation type="custom" allowBlank="1" showInputMessage="1" showErrorMessage="1" error="POR FAVOR INGRESAR EL NOMBRE DEL RUBRO PRESUPUESTAL QUE CORRESPONDE AL CODIGO DILIGENCIADO EN LA COLUMNA B" sqref="D11:D12" xr:uid="{00000000-0002-0000-0200-000041000000}">
      <formula1>ISNUMBER(D11:D1111)=FALSE</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PAAA2023</vt:lpstr>
      <vt:lpstr>Cuadro 5 PAA</vt:lpstr>
      <vt:lpstr>EJECUCION NIVEL USO 16-08-2023</vt:lpstr>
      <vt:lpstr>'Cuadro 5 PAA'!Área_de_impresión</vt:lpstr>
      <vt:lpstr>PAAA2023!Títulos_a_imprimir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Constanza Reina Perilla</dc:creator>
  <cp:lastModifiedBy>Cristina Del Pilar Neira Melo</cp:lastModifiedBy>
  <cp:lastPrinted>2023-08-16T16:46:12Z</cp:lastPrinted>
  <dcterms:created xsi:type="dcterms:W3CDTF">2021-11-10T15:04:34Z</dcterms:created>
  <dcterms:modified xsi:type="dcterms:W3CDTF">2023-08-16T16:46:52Z</dcterms:modified>
</cp:coreProperties>
</file>